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8265" windowHeight="9465" tabRatio="823" activeTab="2"/>
  </bookViews>
  <sheets>
    <sheet name="AÑOS" sheetId="1" r:id="rId1"/>
    <sheet name="OSORNO " sheetId="2" r:id="rId2"/>
    <sheet name="PURRANQUE" sheetId="3" r:id="rId3"/>
    <sheet name="RÍO NEGRO" sheetId="4" r:id="rId4"/>
    <sheet name="PTO. OCTAY" sheetId="5" r:id="rId5"/>
    <sheet name="SAN PABLO" sheetId="6" r:id="rId6"/>
    <sheet name="PUYEHUE" sheetId="7" r:id="rId7"/>
    <sheet name="SJ.COSTA" sheetId="8" r:id="rId8"/>
  </sheets>
  <definedNames>
    <definedName name="_xlnm.Print_Area" localSheetId="1">'OSORNO '!$A$1:$M$187</definedName>
    <definedName name="_xlnm.Print_Area" localSheetId="6">'PUYEHUE'!$A$1:$L$26</definedName>
  </definedNames>
  <calcPr fullCalcOnLoad="1"/>
</workbook>
</file>

<file path=xl/sharedStrings.xml><?xml version="1.0" encoding="utf-8"?>
<sst xmlns="http://schemas.openxmlformats.org/spreadsheetml/2006/main" count="673" uniqueCount="98">
  <si>
    <t>COMUNA  :</t>
  </si>
  <si>
    <t>OSORNO</t>
  </si>
  <si>
    <t>Grupos de edad</t>
  </si>
  <si>
    <t>Hombres</t>
  </si>
  <si>
    <t>Mujeres</t>
  </si>
  <si>
    <t xml:space="preserve">    Total</t>
  </si>
  <si>
    <t>0 - 4</t>
  </si>
  <si>
    <t>0 - 9</t>
  </si>
  <si>
    <t xml:space="preserve"> 5 - 9</t>
  </si>
  <si>
    <t>10 - 19</t>
  </si>
  <si>
    <t xml:space="preserve"> 10 -14</t>
  </si>
  <si>
    <t>20 - 64</t>
  </si>
  <si>
    <t xml:space="preserve"> 15 - 19</t>
  </si>
  <si>
    <t>65 y más</t>
  </si>
  <si>
    <t xml:space="preserve"> 20 - 24</t>
  </si>
  <si>
    <t>TOTAL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</si>
  <si>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</si>
  <si>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</si>
  <si>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</si>
  <si>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</si>
  <si>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</si>
  <si>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</si>
  <si>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</si>
  <si>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</si>
  <si>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</si>
  <si>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</si>
  <si>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</si>
  <si>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y más</t>
  </si>
  <si>
    <t>COMUNA :</t>
  </si>
  <si>
    <t>PURRANQUE</t>
  </si>
  <si>
    <t>RIO NEGRO</t>
  </si>
  <si>
    <t>PUERTO OCTAY</t>
  </si>
  <si>
    <t>SAN PABLO</t>
  </si>
  <si>
    <t>Total</t>
  </si>
  <si>
    <t xml:space="preserve">Mujeres </t>
  </si>
  <si>
    <t>PUYEHUE</t>
  </si>
  <si>
    <t>SAN JUAN DE LA COSTA</t>
  </si>
  <si>
    <t>DEPTO. SALUD RIO NEGRO</t>
  </si>
  <si>
    <t>DEPTO. SALUD PUERTO OCTAY</t>
  </si>
  <si>
    <t>ASIGN. HOSPITAL MISIÓN QUILAC.</t>
  </si>
  <si>
    <t>ASIGN. HOSPITAL SAN JUAN</t>
  </si>
  <si>
    <t xml:space="preserve">DEPTO. SALUD S J DE LA COSTA </t>
  </si>
  <si>
    <t>ASIGNADA HOSP. PUERTO OCTAY</t>
  </si>
  <si>
    <t>ASIGNADA HOSP. MISIÓN SAN JUAN</t>
  </si>
  <si>
    <t>DEPTO. SALUD SJ DE LA COSTA</t>
  </si>
  <si>
    <t>COMUNA SAN JUAN DE LA COSTA</t>
  </si>
  <si>
    <t>INSCRITA COMUNA SJ DE LA COSTA</t>
  </si>
  <si>
    <r>
      <t xml:space="preserve">INSCRITA COMUNA SAN PABLO </t>
    </r>
    <r>
      <rPr>
        <b/>
        <sz val="12"/>
        <color indexed="9"/>
        <rFont val="Arial"/>
        <family val="2"/>
      </rPr>
      <t>*</t>
    </r>
  </si>
  <si>
    <t>San Pablo</t>
  </si>
  <si>
    <t>Sn. J. Costa</t>
  </si>
  <si>
    <t>Río Negro</t>
  </si>
  <si>
    <t>Puyehue</t>
  </si>
  <si>
    <t>Purranque</t>
  </si>
  <si>
    <t>Pto. Octay</t>
  </si>
  <si>
    <t>Osorno</t>
  </si>
  <si>
    <t>Año 2009</t>
  </si>
  <si>
    <t>Año 2008</t>
  </si>
  <si>
    <t>Año 2007</t>
  </si>
  <si>
    <t>Año 2006</t>
  </si>
  <si>
    <t>Año 2010</t>
  </si>
  <si>
    <t>Asignada Hospital</t>
  </si>
  <si>
    <t>COMUNAS</t>
  </si>
  <si>
    <t>_x000C_</t>
  </si>
  <si>
    <t>CESFAM RAHUE ALTO</t>
  </si>
  <si>
    <t>TOTAL COMUNA OSORNO</t>
  </si>
  <si>
    <t>CESFAM DR. MARCELO LOPETEGUI</t>
  </si>
  <si>
    <t>CESFAM OVEJERÍA</t>
  </si>
  <si>
    <t>CESFAM PAMPA ALEGRE</t>
  </si>
  <si>
    <t>CESFAM DR. PEDRO JÁUREGUI</t>
  </si>
  <si>
    <t>POSTA CANCURA</t>
  </si>
  <si>
    <t>POSTA PICHI DAMAS</t>
  </si>
  <si>
    <t>Año 2011</t>
  </si>
  <si>
    <t>POBLACIÓN INSCRITA VALIDADA PARA 2011 SEGÚN SEXO Y EDAD</t>
  </si>
  <si>
    <t>POBLACIÓN INSCRITA VALIDADA FONASA PARA AÑOS 2006, 2007, 2008, 2009, 2010 y 2011 PROVINCIA OSORNO</t>
  </si>
  <si>
    <t xml:space="preserve"> 0 - 4</t>
  </si>
  <si>
    <t>POBLACIÓN INSCRITA VALIDADA Y ASIGNADA PARA 2011 SEGÚN SEXO Y EDAD</t>
  </si>
  <si>
    <t>POBLACIÓN INSCRITA VALIDADA Y ASIGNADA PARA AÑO 2011 SEGUN SEXO Y EDAD</t>
  </si>
  <si>
    <t>HOSPITAL PUERTO OCTAY</t>
  </si>
  <si>
    <t>Mujeres 45-64</t>
  </si>
  <si>
    <t xml:space="preserve"> Hombres 20-44</t>
  </si>
  <si>
    <t>INSCRITA HOSPITAL MISIÓN QUILACAHUIN</t>
  </si>
  <si>
    <t>0 - 5</t>
  </si>
  <si>
    <t xml:space="preserve"> 6 - 9</t>
  </si>
  <si>
    <t xml:space="preserve"> 20 - 34</t>
  </si>
  <si>
    <t xml:space="preserve"> 35 - 44</t>
  </si>
  <si>
    <t xml:space="preserve"> 45 - 54</t>
  </si>
  <si>
    <t xml:space="preserve"> 55 - 64</t>
  </si>
  <si>
    <t xml:space="preserve"> 70 y más</t>
  </si>
  <si>
    <t>Año 2011, según nueva Resolución de Fonasa</t>
  </si>
  <si>
    <t xml:space="preserve">RÍO NEGRO </t>
  </si>
  <si>
    <t>INSCRITA VALIDADA FONASA</t>
  </si>
  <si>
    <t>ASIGNADA</t>
  </si>
  <si>
    <t>HOSP. P. OCTAY:           3.985</t>
  </si>
  <si>
    <t>HOSP. QUILACAHUIN:     1.403</t>
  </si>
  <si>
    <t>HOSP. SAN JUAN:           3.597</t>
  </si>
  <si>
    <t>POBLACIÓN USUARIA AÑO 2011, SERVICIO DE SALUD OSORNO</t>
  </si>
  <si>
    <t xml:space="preserve">TOTAL SSO: </t>
  </si>
  <si>
    <t>INSCR. ASIGNADA DSM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</si>
</sst>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  <numFmt numFmtId="177" formatCode="0.0"/>
  </numFmts>
  <fonts count="7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16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57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4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vertical="justify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13" fillId="0" borderId="0" xfId="0" applyFont="1" applyAlignment="1">
      <alignment/>
    </xf>
    <xf numFmtId="3" fontId="8" fillId="0" borderId="17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6" fontId="20" fillId="0" borderId="0" xfId="0" applyNumberFormat="1" applyFont="1" applyFill="1" applyBorder="1" applyAlignment="1">
      <alignment/>
    </xf>
    <xf numFmtId="17" fontId="2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9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16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justify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9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3" fontId="31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9" fontId="19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8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" fontId="6" fillId="0" borderId="0" xfId="0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 quotePrefix="1">
      <alignment horizontal="center"/>
    </xf>
    <xf numFmtId="3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6" fontId="3" fillId="34" borderId="20" xfId="0" applyNumberFormat="1" applyFont="1" applyFill="1" applyBorder="1" applyAlignment="1" quotePrefix="1">
      <alignment horizontal="center"/>
    </xf>
    <xf numFmtId="0" fontId="3" fillId="34" borderId="14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16" fontId="2" fillId="34" borderId="20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16" fontId="6" fillId="34" borderId="2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16" fontId="6" fillId="34" borderId="20" xfId="0" applyNumberFormat="1" applyFont="1" applyFill="1" applyBorder="1" applyAlignment="1" quotePrefix="1">
      <alignment horizontal="center"/>
    </xf>
    <xf numFmtId="0" fontId="6" fillId="34" borderId="14" xfId="0" applyFont="1" applyFill="1" applyBorder="1" applyAlignment="1">
      <alignment horizontal="center"/>
    </xf>
    <xf numFmtId="0" fontId="3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2" fillId="35" borderId="15" xfId="0" applyNumberFormat="1" applyFont="1" applyFill="1" applyBorder="1" applyAlignment="1">
      <alignment/>
    </xf>
    <xf numFmtId="3" fontId="23" fillId="35" borderId="15" xfId="0" applyNumberFormat="1" applyFont="1" applyFill="1" applyBorder="1" applyAlignment="1">
      <alignment/>
    </xf>
    <xf numFmtId="3" fontId="24" fillId="35" borderId="14" xfId="0" applyNumberFormat="1" applyFont="1" applyFill="1" applyBorder="1" applyAlignment="1">
      <alignment/>
    </xf>
    <xf numFmtId="3" fontId="34" fillId="0" borderId="22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3" fontId="34" fillId="0" borderId="2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34" fillId="35" borderId="15" xfId="0" applyNumberFormat="1" applyFont="1" applyFill="1" applyBorder="1" applyAlignment="1">
      <alignment horizontal="right"/>
    </xf>
    <xf numFmtId="3" fontId="2" fillId="35" borderId="15" xfId="0" applyNumberFormat="1" applyFont="1" applyFill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5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16" fontId="3" fillId="34" borderId="20" xfId="0" applyNumberFormat="1" applyFont="1" applyFill="1" applyBorder="1" applyAlignment="1" quotePrefix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9" fillId="36" borderId="26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0" fontId="9" fillId="36" borderId="27" xfId="0" applyFont="1" applyFill="1" applyBorder="1" applyAlignment="1">
      <alignment/>
    </xf>
    <xf numFmtId="0" fontId="24" fillId="36" borderId="15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3" fontId="5" fillId="0" borderId="24" xfId="0" applyNumberFormat="1" applyFont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16" fillId="37" borderId="14" xfId="0" applyFont="1" applyFill="1" applyBorder="1" applyAlignment="1">
      <alignment horizontal="center"/>
    </xf>
    <xf numFmtId="0" fontId="17" fillId="37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9" fontId="2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3" fillId="34" borderId="18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/>
    </xf>
    <xf numFmtId="0" fontId="17" fillId="37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3" fontId="29" fillId="38" borderId="32" xfId="0" applyNumberFormat="1" applyFont="1" applyFill="1" applyBorder="1" applyAlignment="1">
      <alignment/>
    </xf>
    <xf numFmtId="3" fontId="29" fillId="38" borderId="33" xfId="0" applyNumberFormat="1" applyFont="1" applyFill="1" applyBorder="1" applyAlignment="1">
      <alignment/>
    </xf>
    <xf numFmtId="3" fontId="29" fillId="38" borderId="10" xfId="0" applyNumberFormat="1" applyFont="1" applyFill="1" applyBorder="1" applyAlignment="1">
      <alignment/>
    </xf>
    <xf numFmtId="3" fontId="29" fillId="38" borderId="29" xfId="0" applyNumberFormat="1" applyFont="1" applyFill="1" applyBorder="1" applyAlignment="1">
      <alignment/>
    </xf>
    <xf numFmtId="3" fontId="5" fillId="38" borderId="10" xfId="0" applyNumberFormat="1" applyFont="1" applyFill="1" applyBorder="1" applyAlignment="1">
      <alignment/>
    </xf>
    <xf numFmtId="3" fontId="29" fillId="38" borderId="34" xfId="0" applyNumberFormat="1" applyFont="1" applyFill="1" applyBorder="1" applyAlignment="1">
      <alignment/>
    </xf>
    <xf numFmtId="3" fontId="29" fillId="38" borderId="16" xfId="0" applyNumberFormat="1" applyFont="1" applyFill="1" applyBorder="1" applyAlignment="1">
      <alignment/>
    </xf>
    <xf numFmtId="3" fontId="8" fillId="0" borderId="35" xfId="0" applyNumberFormat="1" applyFont="1" applyBorder="1" applyAlignment="1">
      <alignment horizontal="center"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8" xfId="0" applyFont="1" applyBorder="1" applyAlignment="1">
      <alignment/>
    </xf>
    <xf numFmtId="3" fontId="5" fillId="38" borderId="28" xfId="0" applyNumberFormat="1" applyFont="1" applyFill="1" applyBorder="1" applyAlignment="1">
      <alignment/>
    </xf>
    <xf numFmtId="3" fontId="5" fillId="38" borderId="29" xfId="0" applyNumberFormat="1" applyFont="1" applyFill="1" applyBorder="1" applyAlignment="1">
      <alignment/>
    </xf>
    <xf numFmtId="3" fontId="5" fillId="38" borderId="11" xfId="0" applyNumberFormat="1" applyFont="1" applyFill="1" applyBorder="1" applyAlignment="1">
      <alignment/>
    </xf>
    <xf numFmtId="3" fontId="5" fillId="38" borderId="12" xfId="0" applyNumberFormat="1" applyFont="1" applyFill="1" applyBorder="1" applyAlignment="1">
      <alignment/>
    </xf>
    <xf numFmtId="3" fontId="5" fillId="38" borderId="13" xfId="0" applyNumberFormat="1" applyFont="1" applyFill="1" applyBorder="1" applyAlignment="1">
      <alignment/>
    </xf>
    <xf numFmtId="3" fontId="8" fillId="38" borderId="14" xfId="0" applyNumberFormat="1" applyFont="1" applyFill="1" applyBorder="1" applyAlignment="1">
      <alignment/>
    </xf>
    <xf numFmtId="3" fontId="8" fillId="38" borderId="15" xfId="0" applyNumberFormat="1" applyFont="1" applyFill="1" applyBorder="1" applyAlignment="1">
      <alignment/>
    </xf>
    <xf numFmtId="3" fontId="0" fillId="38" borderId="28" xfId="0" applyNumberFormat="1" applyFont="1" applyFill="1" applyBorder="1" applyAlignment="1">
      <alignment/>
    </xf>
    <xf numFmtId="3" fontId="0" fillId="38" borderId="29" xfId="0" applyNumberFormat="1" applyFont="1" applyFill="1" applyBorder="1" applyAlignment="1">
      <alignment/>
    </xf>
    <xf numFmtId="3" fontId="0" fillId="38" borderId="10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3" fontId="0" fillId="38" borderId="12" xfId="0" applyNumberFormat="1" applyFont="1" applyFill="1" applyBorder="1" applyAlignment="1">
      <alignment/>
    </xf>
    <xf numFmtId="3" fontId="0" fillId="38" borderId="13" xfId="0" applyNumberFormat="1" applyFont="1" applyFill="1" applyBorder="1" applyAlignment="1">
      <alignment/>
    </xf>
    <xf numFmtId="3" fontId="2" fillId="38" borderId="14" xfId="0" applyNumberFormat="1" applyFont="1" applyFill="1" applyBorder="1" applyAlignment="1">
      <alignment/>
    </xf>
    <xf numFmtId="3" fontId="2" fillId="38" borderId="15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0" fillId="38" borderId="37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43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0" fillId="38" borderId="44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38" borderId="45" xfId="0" applyFont="1" applyFill="1" applyBorder="1" applyAlignment="1">
      <alignment/>
    </xf>
    <xf numFmtId="0" fontId="0" fillId="38" borderId="35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0" fontId="2" fillId="38" borderId="46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16" fontId="2" fillId="34" borderId="22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" fontId="3" fillId="0" borderId="0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20" xfId="0" applyFont="1" applyFill="1" applyBorder="1" applyAlignment="1">
      <alignment vertical="center" wrapText="1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 horizontal="center" wrapText="1"/>
    </xf>
    <xf numFmtId="0" fontId="0" fillId="39" borderId="41" xfId="0" applyFill="1" applyBorder="1" applyAlignment="1">
      <alignment/>
    </xf>
    <xf numFmtId="0" fontId="0" fillId="39" borderId="40" xfId="0" applyFill="1" applyBorder="1" applyAlignment="1">
      <alignment/>
    </xf>
    <xf numFmtId="0" fontId="0" fillId="39" borderId="42" xfId="0" applyFill="1" applyBorder="1" applyAlignment="1">
      <alignment/>
    </xf>
    <xf numFmtId="3" fontId="0" fillId="39" borderId="29" xfId="0" applyNumberFormat="1" applyFont="1" applyFill="1" applyBorder="1" applyAlignment="1">
      <alignment/>
    </xf>
    <xf numFmtId="3" fontId="0" fillId="39" borderId="22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3" fontId="2" fillId="0" borderId="40" xfId="0" applyNumberFormat="1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" fillId="0" borderId="14" xfId="0" applyNumberFormat="1" applyFont="1" applyBorder="1" applyAlignment="1" applyProtection="1">
      <alignment/>
      <protection locked="0"/>
    </xf>
    <xf numFmtId="3" fontId="2" fillId="0" borderId="15" xfId="0" applyNumberFormat="1" applyFont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16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0" xfId="0" applyFont="1" applyBorder="1" applyAlignment="1">
      <alignment horizontal="left"/>
    </xf>
    <xf numFmtId="0" fontId="2" fillId="0" borderId="43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0" fillId="40" borderId="35" xfId="0" applyFill="1" applyBorder="1" applyAlignment="1">
      <alignment horizontal="center"/>
    </xf>
    <xf numFmtId="0" fontId="0" fillId="40" borderId="36" xfId="0" applyFill="1" applyBorder="1" applyAlignment="1">
      <alignment horizontal="center"/>
    </xf>
    <xf numFmtId="0" fontId="0" fillId="40" borderId="48" xfId="0" applyFill="1" applyBorder="1" applyAlignment="1">
      <alignment horizontal="center"/>
    </xf>
    <xf numFmtId="0" fontId="0" fillId="40" borderId="49" xfId="0" applyFill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0" fillId="0" borderId="40" xfId="0" applyNumberFormat="1" applyFont="1" applyBorder="1" applyAlignment="1">
      <alignment horizontal="left"/>
    </xf>
    <xf numFmtId="3" fontId="0" fillId="0" borderId="40" xfId="0" applyNumberFormat="1" applyBorder="1" applyAlignment="1">
      <alignment horizontal="left"/>
    </xf>
    <xf numFmtId="3" fontId="2" fillId="0" borderId="40" xfId="0" applyNumberFormat="1" applyFont="1" applyBorder="1" applyAlignment="1">
      <alignment horizontal="left"/>
    </xf>
    <xf numFmtId="3" fontId="2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/>
    </xf>
    <xf numFmtId="0" fontId="2" fillId="0" borderId="17" xfId="0" applyFont="1" applyBorder="1" applyAlignment="1">
      <alignment/>
    </xf>
    <xf numFmtId="0" fontId="3" fillId="34" borderId="18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/>
    </xf>
    <xf numFmtId="0" fontId="16" fillId="37" borderId="50" xfId="0" applyFont="1" applyFill="1" applyBorder="1" applyAlignment="1">
      <alignment horizontal="center"/>
    </xf>
    <xf numFmtId="0" fontId="16" fillId="37" borderId="17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17" xfId="0" applyBorder="1" applyAlignment="1">
      <alignment/>
    </xf>
    <xf numFmtId="0" fontId="0" fillId="34" borderId="27" xfId="0" applyFill="1" applyBorder="1" applyAlignment="1">
      <alignment horizontal="center" vertical="center"/>
    </xf>
    <xf numFmtId="0" fontId="17" fillId="37" borderId="50" xfId="0" applyFont="1" applyFill="1" applyBorder="1" applyAlignment="1">
      <alignment horizontal="center"/>
    </xf>
    <xf numFmtId="0" fontId="17" fillId="37" borderId="17" xfId="0" applyFont="1" applyFill="1" applyBorder="1" applyAlignment="1">
      <alignment horizontal="center"/>
    </xf>
    <xf numFmtId="0" fontId="0" fillId="34" borderId="16" xfId="0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/>
    </xf>
    <xf numFmtId="0" fontId="22" fillId="37" borderId="50" xfId="0" applyFont="1" applyFill="1" applyBorder="1" applyAlignment="1">
      <alignment horizontal="center"/>
    </xf>
    <xf numFmtId="0" fontId="22" fillId="37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center"/>
    </xf>
    <xf numFmtId="0" fontId="2" fillId="34" borderId="18" xfId="0" applyFont="1" applyFill="1" applyBorder="1" applyAlignment="1">
      <alignment horizontal="justify" vertical="center"/>
    </xf>
    <xf numFmtId="0" fontId="0" fillId="34" borderId="22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6" fillId="37" borderId="50" xfId="0" applyFont="1" applyFill="1" applyBorder="1" applyAlignment="1">
      <alignment horizontal="center" vertical="center" wrapText="1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6" fillId="37" borderId="50" xfId="0" applyFont="1" applyFill="1" applyBorder="1" applyAlignment="1">
      <alignment horizontal="center" vertical="center"/>
    </xf>
    <xf numFmtId="0" fontId="17" fillId="37" borderId="50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16" fillId="37" borderId="26" xfId="0" applyFont="1" applyFill="1" applyBorder="1" applyAlignment="1">
      <alignment horizontal="center"/>
    </xf>
    <xf numFmtId="0" fontId="17" fillId="37" borderId="31" xfId="0" applyFont="1" applyFill="1" applyBorder="1" applyAlignment="1">
      <alignment horizontal="center"/>
    </xf>
    <xf numFmtId="0" fontId="17" fillId="37" borderId="19" xfId="0" applyFont="1" applyFill="1" applyBorder="1" applyAlignment="1">
      <alignment horizontal="center"/>
    </xf>
    <xf numFmtId="0" fontId="16" fillId="37" borderId="31" xfId="0" applyFont="1" applyFill="1" applyBorder="1" applyAlignment="1">
      <alignment horizontal="center"/>
    </xf>
    <xf numFmtId="2" fontId="3" fillId="33" borderId="56" xfId="0" applyNumberFormat="1" applyFont="1" applyFill="1" applyBorder="1" applyAlignment="1">
      <alignment horizontal="center" vertical="center" wrapText="1"/>
    </xf>
    <xf numFmtId="2" fontId="3" fillId="33" borderId="57" xfId="0" applyNumberFormat="1" applyFont="1" applyFill="1" applyBorder="1" applyAlignment="1">
      <alignment horizontal="center" vertical="center" wrapText="1"/>
    </xf>
    <xf numFmtId="2" fontId="3" fillId="33" borderId="5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zoomScalePageLayoutView="0" workbookViewId="0" topLeftCell="C1">
      <selection activeCell="G6" sqref="G6"/>
    </sheetView>
  </sheetViews>
  <sheetFormatPr defaultColWidth="11.421875" defaultRowHeight="12.75"/>
  <cols>
    <col min="1" max="1" width="16.140625" style="0" customWidth="1"/>
    <col min="2" max="2" width="13.28125" style="0" customWidth="1"/>
    <col min="3" max="3" width="13.8515625" style="0" customWidth="1"/>
    <col min="4" max="4" width="12.8515625" style="0" bestFit="1" customWidth="1"/>
    <col min="7" max="7" width="12.7109375" style="0" customWidth="1"/>
    <col min="8" max="8" width="18.7109375" style="0" customWidth="1"/>
  </cols>
  <sheetData>
    <row r="3" spans="1:10" ht="15.75">
      <c r="A3" s="316" t="s">
        <v>73</v>
      </c>
      <c r="B3" s="316"/>
      <c r="C3" s="316"/>
      <c r="D3" s="316"/>
      <c r="E3" s="316"/>
      <c r="F3" s="316"/>
      <c r="G3" s="316"/>
      <c r="H3" s="316"/>
      <c r="I3" s="316"/>
      <c r="J3" s="316"/>
    </row>
    <row r="4" spans="1:8" ht="13.5" thickBot="1">
      <c r="A4" s="15"/>
      <c r="B4" s="15"/>
      <c r="C4" s="15"/>
      <c r="D4" s="15"/>
      <c r="E4" s="15"/>
      <c r="F4" s="15"/>
      <c r="G4" s="15"/>
      <c r="H4" s="15"/>
    </row>
    <row r="5" spans="1:8" ht="42.75" customHeight="1" thickBot="1">
      <c r="A5" s="189" t="s">
        <v>61</v>
      </c>
      <c r="B5" s="182" t="s">
        <v>58</v>
      </c>
      <c r="C5" s="183" t="s">
        <v>57</v>
      </c>
      <c r="D5" s="184" t="s">
        <v>56</v>
      </c>
      <c r="E5" s="184" t="s">
        <v>55</v>
      </c>
      <c r="F5" s="184" t="s">
        <v>59</v>
      </c>
      <c r="G5" s="184" t="s">
        <v>71</v>
      </c>
      <c r="H5" s="295" t="s">
        <v>88</v>
      </c>
    </row>
    <row r="6" spans="1:8" ht="12.75">
      <c r="A6" s="185" t="s">
        <v>54</v>
      </c>
      <c r="B6" s="167">
        <v>121925</v>
      </c>
      <c r="C6" s="166">
        <v>124472</v>
      </c>
      <c r="D6" s="165">
        <v>126135</v>
      </c>
      <c r="E6" s="164">
        <v>129207</v>
      </c>
      <c r="F6" s="170">
        <v>136506</v>
      </c>
      <c r="G6" s="161">
        <v>140509</v>
      </c>
      <c r="H6" s="161">
        <v>140180</v>
      </c>
    </row>
    <row r="7" spans="1:8" ht="12.75">
      <c r="A7" s="186" t="s">
        <v>53</v>
      </c>
      <c r="B7" s="163">
        <v>5467</v>
      </c>
      <c r="C7" s="162">
        <v>5819</v>
      </c>
      <c r="D7" s="161">
        <v>5444</v>
      </c>
      <c r="E7" s="164">
        <v>5033</v>
      </c>
      <c r="F7" s="170">
        <v>5124</v>
      </c>
      <c r="G7" s="161">
        <v>5028</v>
      </c>
      <c r="H7" s="161">
        <v>5018</v>
      </c>
    </row>
    <row r="8" spans="1:8" ht="12.75">
      <c r="A8" s="186" t="s">
        <v>52</v>
      </c>
      <c r="B8" s="163">
        <v>20767</v>
      </c>
      <c r="C8" s="162">
        <v>21013</v>
      </c>
      <c r="D8" s="161">
        <v>21415</v>
      </c>
      <c r="E8" s="157">
        <v>21619</v>
      </c>
      <c r="F8" s="170">
        <v>21014</v>
      </c>
      <c r="G8" s="161">
        <v>20759</v>
      </c>
      <c r="H8" s="161">
        <v>20618</v>
      </c>
    </row>
    <row r="9" spans="1:8" ht="12.75">
      <c r="A9" s="186" t="s">
        <v>51</v>
      </c>
      <c r="B9" s="163">
        <v>11053</v>
      </c>
      <c r="C9" s="162">
        <v>11028</v>
      </c>
      <c r="D9" s="161">
        <v>10583</v>
      </c>
      <c r="E9" s="157">
        <v>10935</v>
      </c>
      <c r="F9" s="170">
        <v>10740</v>
      </c>
      <c r="G9" s="161">
        <v>10960</v>
      </c>
      <c r="H9" s="161">
        <v>10900</v>
      </c>
    </row>
    <row r="10" spans="1:8" ht="12.75">
      <c r="A10" s="186" t="s">
        <v>50</v>
      </c>
      <c r="B10" s="163">
        <v>5586</v>
      </c>
      <c r="C10" s="162">
        <v>5114</v>
      </c>
      <c r="D10" s="161">
        <v>5161</v>
      </c>
      <c r="E10" s="157">
        <v>11789</v>
      </c>
      <c r="F10" s="170">
        <v>9943</v>
      </c>
      <c r="G10" s="161">
        <v>11889</v>
      </c>
      <c r="H10" s="161">
        <v>11869</v>
      </c>
    </row>
    <row r="11" spans="1:8" ht="12.75">
      <c r="A11" s="186" t="s">
        <v>49</v>
      </c>
      <c r="B11" s="163">
        <v>9795</v>
      </c>
      <c r="C11" s="162">
        <v>8559</v>
      </c>
      <c r="D11" s="161">
        <v>9940</v>
      </c>
      <c r="E11" s="157">
        <v>9918</v>
      </c>
      <c r="F11" s="170">
        <v>9843</v>
      </c>
      <c r="G11" s="161">
        <v>8552</v>
      </c>
      <c r="H11" s="161">
        <v>8537</v>
      </c>
    </row>
    <row r="12" spans="1:8" ht="13.5" thickBot="1">
      <c r="A12" s="187" t="s">
        <v>48</v>
      </c>
      <c r="B12" s="160">
        <v>8135</v>
      </c>
      <c r="C12" s="159">
        <v>8549</v>
      </c>
      <c r="D12" s="158">
        <v>8980</v>
      </c>
      <c r="E12" s="157">
        <v>8805</v>
      </c>
      <c r="F12" s="170">
        <v>9196</v>
      </c>
      <c r="G12" s="161">
        <v>8475</v>
      </c>
      <c r="H12" s="161">
        <v>8439</v>
      </c>
    </row>
    <row r="13" spans="1:8" ht="13.5" thickBot="1">
      <c r="A13" s="188" t="s">
        <v>15</v>
      </c>
      <c r="B13" s="156">
        <v>182728</v>
      </c>
      <c r="C13" s="155">
        <v>184554</v>
      </c>
      <c r="D13" s="154">
        <v>187658</v>
      </c>
      <c r="E13" s="168">
        <f>SUM(E6:E12)</f>
        <v>197306</v>
      </c>
      <c r="F13" s="169">
        <f>SUM(F6:F12)</f>
        <v>202366</v>
      </c>
      <c r="G13" s="154">
        <f>SUM(G6:G12)</f>
        <v>206172</v>
      </c>
      <c r="H13" s="154">
        <f>SUM(H6:H12)</f>
        <v>205561</v>
      </c>
    </row>
    <row r="14" spans="1:8" ht="12.75">
      <c r="A14" s="61"/>
      <c r="B14" s="61"/>
      <c r="C14" s="15"/>
      <c r="D14" s="15"/>
      <c r="E14" s="15"/>
      <c r="F14" s="15"/>
      <c r="G14" s="15"/>
      <c r="H14" s="15"/>
    </row>
    <row r="15" spans="1:7" ht="12.75">
      <c r="A15" s="15"/>
      <c r="B15" s="15"/>
      <c r="C15" s="15"/>
      <c r="D15" s="15"/>
      <c r="E15" s="15"/>
      <c r="F15" s="15"/>
      <c r="G15" s="15"/>
    </row>
    <row r="17" ht="13.5" thickBot="1"/>
    <row r="18" spans="4:9" ht="19.5" customHeight="1" thickBot="1">
      <c r="D18" s="329" t="s">
        <v>95</v>
      </c>
      <c r="E18" s="330"/>
      <c r="F18" s="330"/>
      <c r="G18" s="330"/>
      <c r="H18" s="330"/>
      <c r="I18" s="331"/>
    </row>
    <row r="19" ht="6.75" customHeight="1"/>
    <row r="20" spans="2:9" ht="29.25" customHeight="1">
      <c r="B20" s="102"/>
      <c r="D20" s="327"/>
      <c r="E20" s="328"/>
      <c r="F20" s="320" t="s">
        <v>90</v>
      </c>
      <c r="G20" s="321"/>
      <c r="H20" s="317" t="s">
        <v>91</v>
      </c>
      <c r="I20" s="318"/>
    </row>
    <row r="21" spans="4:9" ht="12.75">
      <c r="D21" s="326" t="s">
        <v>1</v>
      </c>
      <c r="E21" s="326"/>
      <c r="F21" s="332">
        <v>140509</v>
      </c>
      <c r="G21" s="332"/>
      <c r="H21" s="322"/>
      <c r="I21" s="323"/>
    </row>
    <row r="22" spans="4:9" ht="12.75">
      <c r="D22" s="326" t="s">
        <v>29</v>
      </c>
      <c r="E22" s="326"/>
      <c r="F22" s="333">
        <v>20759</v>
      </c>
      <c r="G22" s="333"/>
      <c r="H22" s="324"/>
      <c r="I22" s="325"/>
    </row>
    <row r="23" spans="4:9" ht="12.75">
      <c r="D23" s="326" t="s">
        <v>89</v>
      </c>
      <c r="E23" s="326"/>
      <c r="F23" s="333">
        <v>11889</v>
      </c>
      <c r="G23" s="333"/>
      <c r="H23" s="324"/>
      <c r="I23" s="325"/>
    </row>
    <row r="24" spans="4:9" ht="12.75">
      <c r="D24" s="326" t="s">
        <v>31</v>
      </c>
      <c r="E24" s="326"/>
      <c r="F24" s="333">
        <v>5028</v>
      </c>
      <c r="G24" s="333"/>
      <c r="H24" s="319" t="s">
        <v>92</v>
      </c>
      <c r="I24" s="319"/>
    </row>
    <row r="25" spans="4:9" ht="12.75">
      <c r="D25" s="326" t="s">
        <v>32</v>
      </c>
      <c r="E25" s="326"/>
      <c r="F25" s="333">
        <v>8475</v>
      </c>
      <c r="G25" s="333"/>
      <c r="H25" s="301" t="s">
        <v>93</v>
      </c>
      <c r="I25" s="266"/>
    </row>
    <row r="26" spans="4:9" ht="12.75">
      <c r="D26" s="326" t="s">
        <v>35</v>
      </c>
      <c r="E26" s="326"/>
      <c r="F26" s="333">
        <v>10960</v>
      </c>
      <c r="G26" s="333"/>
      <c r="H26" s="324"/>
      <c r="I26" s="325"/>
    </row>
    <row r="27" spans="4:9" ht="12.75">
      <c r="D27" s="326" t="s">
        <v>36</v>
      </c>
      <c r="E27" s="326"/>
      <c r="F27" s="333">
        <v>4971</v>
      </c>
      <c r="G27" s="333"/>
      <c r="H27" s="319" t="s">
        <v>94</v>
      </c>
      <c r="I27" s="326"/>
    </row>
    <row r="28" spans="6:9" ht="12.75">
      <c r="F28" s="334">
        <f>SUM(F21:F27)</f>
        <v>202591</v>
      </c>
      <c r="G28" s="334"/>
      <c r="H28" s="335">
        <v>8985</v>
      </c>
      <c r="I28" s="335"/>
    </row>
    <row r="30" spans="4:6" ht="12.75">
      <c r="D30" s="336" t="s">
        <v>96</v>
      </c>
      <c r="E30" s="336"/>
      <c r="F30" s="302">
        <v>211576</v>
      </c>
    </row>
  </sheetData>
  <sheetProtection/>
  <mergeCells count="28">
    <mergeCell ref="F28:G28"/>
    <mergeCell ref="H28:I28"/>
    <mergeCell ref="D30:E30"/>
    <mergeCell ref="D24:E24"/>
    <mergeCell ref="D25:E25"/>
    <mergeCell ref="D26:E26"/>
    <mergeCell ref="D27:E27"/>
    <mergeCell ref="F27:G27"/>
    <mergeCell ref="D20:E20"/>
    <mergeCell ref="D18:I18"/>
    <mergeCell ref="H26:I26"/>
    <mergeCell ref="H27:I27"/>
    <mergeCell ref="F21:G21"/>
    <mergeCell ref="F22:G22"/>
    <mergeCell ref="F23:G23"/>
    <mergeCell ref="F24:G24"/>
    <mergeCell ref="F25:G25"/>
    <mergeCell ref="F26:G26"/>
    <mergeCell ref="A3:J3"/>
    <mergeCell ref="H20:I20"/>
    <mergeCell ref="H24:I24"/>
    <mergeCell ref="F20:G20"/>
    <mergeCell ref="H21:I21"/>
    <mergeCell ref="H22:I22"/>
    <mergeCell ref="H23:I23"/>
    <mergeCell ref="D21:E21"/>
    <mergeCell ref="D22:E22"/>
    <mergeCell ref="D23:E23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94"/>
  <sheetViews>
    <sheetView view="pageBreakPreview" zoomScale="85" zoomScaleNormal="85" zoomScaleSheetLayoutView="85" zoomScalePageLayoutView="0" workbookViewId="0" topLeftCell="A4">
      <selection activeCell="F26" sqref="F26"/>
    </sheetView>
  </sheetViews>
  <sheetFormatPr defaultColWidth="11.421875" defaultRowHeight="12.75"/>
  <cols>
    <col min="1" max="1" width="5.421875" style="1" customWidth="1"/>
    <col min="2" max="2" width="3.28125" style="1" customWidth="1"/>
    <col min="3" max="3" width="18.140625" style="1" customWidth="1"/>
    <col min="4" max="4" width="13.421875" style="1" customWidth="1"/>
    <col min="5" max="6" width="13.00390625" style="1" customWidth="1"/>
    <col min="7" max="9" width="9.28125" style="1" customWidth="1"/>
    <col min="10" max="10" width="17.00390625" style="1" bestFit="1" customWidth="1"/>
    <col min="11" max="11" width="12.7109375" style="1" customWidth="1"/>
    <col min="12" max="12" width="13.140625" style="1" customWidth="1"/>
    <col min="13" max="13" width="14.00390625" style="1" customWidth="1"/>
    <col min="14" max="16384" width="11.421875" style="1" customWidth="1"/>
  </cols>
  <sheetData>
    <row r="1" ht="13.5" thickBot="1"/>
    <row r="2" spans="3:14" ht="16.5" thickBot="1">
      <c r="C2" s="337" t="s">
        <v>72</v>
      </c>
      <c r="D2" s="338"/>
      <c r="E2" s="338"/>
      <c r="F2" s="338"/>
      <c r="G2" s="338"/>
      <c r="H2" s="338"/>
      <c r="I2" s="338"/>
      <c r="J2" s="338"/>
      <c r="K2" s="339"/>
      <c r="L2" s="339"/>
      <c r="M2" s="339"/>
      <c r="N2" s="340"/>
    </row>
    <row r="4" spans="3:4" ht="15.75">
      <c r="C4" s="1" t="s">
        <v>0</v>
      </c>
      <c r="D4" s="150" t="s">
        <v>1</v>
      </c>
    </row>
    <row r="6" ht="13.5" thickBot="1"/>
    <row r="7" spans="3:13" ht="13.5" thickBot="1">
      <c r="C7" s="341" t="s">
        <v>2</v>
      </c>
      <c r="D7" s="343" t="s">
        <v>64</v>
      </c>
      <c r="E7" s="344"/>
      <c r="F7" s="345"/>
      <c r="J7" s="341" t="s">
        <v>2</v>
      </c>
      <c r="K7" s="343" t="s">
        <v>64</v>
      </c>
      <c r="L7" s="344"/>
      <c r="M7" s="345"/>
    </row>
    <row r="8" spans="3:13" ht="13.5" thickBot="1">
      <c r="C8" s="342"/>
      <c r="D8" s="193" t="s">
        <v>3</v>
      </c>
      <c r="E8" s="151" t="s">
        <v>4</v>
      </c>
      <c r="F8" s="194" t="s">
        <v>5</v>
      </c>
      <c r="J8" s="342"/>
      <c r="K8" s="193" t="s">
        <v>3</v>
      </c>
      <c r="L8" s="151" t="s">
        <v>4</v>
      </c>
      <c r="M8" s="151" t="s">
        <v>5</v>
      </c>
    </row>
    <row r="9" spans="3:13" ht="15">
      <c r="C9" s="142" t="s">
        <v>6</v>
      </c>
      <c r="D9" s="199">
        <v>4560</v>
      </c>
      <c r="E9" s="199">
        <v>4313</v>
      </c>
      <c r="F9" s="199">
        <f>SUM(D9:E9)+1109</f>
        <v>9982</v>
      </c>
      <c r="G9" s="223"/>
      <c r="H9" s="223"/>
      <c r="I9" s="223"/>
      <c r="J9" s="142" t="s">
        <v>7</v>
      </c>
      <c r="K9" s="201">
        <v>10614</v>
      </c>
      <c r="L9" s="202">
        <v>9440</v>
      </c>
      <c r="M9" s="203">
        <f>SUM(K9:L9)</f>
        <v>20054</v>
      </c>
    </row>
    <row r="10" spans="3:13" ht="15">
      <c r="C10" s="143" t="s">
        <v>8</v>
      </c>
      <c r="D10" s="199">
        <v>5169</v>
      </c>
      <c r="E10" s="199">
        <v>4903</v>
      </c>
      <c r="F10" s="199">
        <f aca="true" t="shared" si="0" ref="F10:F25">SUM(D10:E10)</f>
        <v>10072</v>
      </c>
      <c r="G10" s="223"/>
      <c r="H10" s="223"/>
      <c r="I10" s="223"/>
      <c r="J10" s="145" t="s">
        <v>9</v>
      </c>
      <c r="K10" s="201">
        <f>SUM(D11:D12)</f>
        <v>11530</v>
      </c>
      <c r="L10" s="202">
        <f>SUM(E11:E12)</f>
        <v>11418</v>
      </c>
      <c r="M10" s="203">
        <f>SUM(K10:L10)</f>
        <v>22948</v>
      </c>
    </row>
    <row r="11" spans="3:13" ht="15">
      <c r="C11" s="142" t="s">
        <v>10</v>
      </c>
      <c r="D11" s="199">
        <v>5453</v>
      </c>
      <c r="E11" s="199">
        <f>5373+1</f>
        <v>5374</v>
      </c>
      <c r="F11" s="199">
        <f t="shared" si="0"/>
        <v>10827</v>
      </c>
      <c r="G11" s="223"/>
      <c r="H11" s="223"/>
      <c r="I11" s="223"/>
      <c r="J11" s="145" t="s">
        <v>11</v>
      </c>
      <c r="K11" s="201">
        <f>SUM(D13:D21)</f>
        <v>36979</v>
      </c>
      <c r="L11" s="202">
        <f>SUM(E13:E21)</f>
        <v>43422</v>
      </c>
      <c r="M11" s="203">
        <f>SUM(K11:L11)</f>
        <v>80401</v>
      </c>
    </row>
    <row r="12" spans="3:13" ht="15.75" thickBot="1">
      <c r="C12" s="142" t="s">
        <v>12</v>
      </c>
      <c r="D12" s="199">
        <v>6077</v>
      </c>
      <c r="E12" s="199">
        <v>6044</v>
      </c>
      <c r="F12" s="199">
        <f t="shared" si="0"/>
        <v>12121</v>
      </c>
      <c r="G12" s="223"/>
      <c r="H12" s="223"/>
      <c r="I12" s="223"/>
      <c r="J12" s="145" t="s">
        <v>13</v>
      </c>
      <c r="K12" s="199">
        <f>SUM(D22:D25)</f>
        <v>7337</v>
      </c>
      <c r="L12" s="199">
        <f>SUM(E22:E25)</f>
        <v>9769</v>
      </c>
      <c r="M12" s="203">
        <f>SUM(K12:L12)</f>
        <v>17106</v>
      </c>
    </row>
    <row r="13" spans="3:13" ht="15.75" thickBot="1">
      <c r="C13" s="142" t="s">
        <v>14</v>
      </c>
      <c r="D13" s="199">
        <v>5760</v>
      </c>
      <c r="E13" s="199">
        <v>6155</v>
      </c>
      <c r="F13" s="199">
        <f t="shared" si="0"/>
        <v>11915</v>
      </c>
      <c r="G13" s="223"/>
      <c r="H13" s="223"/>
      <c r="I13" s="223"/>
      <c r="J13" s="146" t="s">
        <v>15</v>
      </c>
      <c r="K13" s="10">
        <f>SUM(K9:K12)</f>
        <v>66460</v>
      </c>
      <c r="L13" s="10">
        <f>SUM(L9:L12)</f>
        <v>74049</v>
      </c>
      <c r="M13" s="11">
        <f>SUM(K13:L13)</f>
        <v>140509</v>
      </c>
    </row>
    <row r="14" spans="3:13" ht="15">
      <c r="C14" s="142" t="s">
        <v>16</v>
      </c>
      <c r="D14" s="199">
        <v>4823</v>
      </c>
      <c r="E14" s="199">
        <v>5513</v>
      </c>
      <c r="F14" s="199">
        <f t="shared" si="0"/>
        <v>10336</v>
      </c>
      <c r="G14" s="223"/>
      <c r="H14" s="223"/>
      <c r="I14" s="223"/>
      <c r="J14" s="99"/>
      <c r="K14" s="99"/>
      <c r="L14" s="99"/>
      <c r="M14" s="99"/>
    </row>
    <row r="15" spans="3:14" ht="15">
      <c r="C15" s="142" t="s">
        <v>17</v>
      </c>
      <c r="D15" s="199">
        <v>4117</v>
      </c>
      <c r="E15" s="199">
        <v>5296</v>
      </c>
      <c r="F15" s="199">
        <f t="shared" si="0"/>
        <v>9413</v>
      </c>
      <c r="G15" s="223"/>
      <c r="H15" s="223"/>
      <c r="I15" s="223"/>
      <c r="J15" s="98"/>
      <c r="K15" s="37"/>
      <c r="L15" s="37"/>
      <c r="M15" s="98"/>
      <c r="N15" s="61"/>
    </row>
    <row r="16" spans="3:14" ht="15">
      <c r="C16" s="142" t="s">
        <v>18</v>
      </c>
      <c r="D16" s="199">
        <v>4497</v>
      </c>
      <c r="E16" s="199">
        <v>5526</v>
      </c>
      <c r="F16" s="199">
        <f t="shared" si="0"/>
        <v>10023</v>
      </c>
      <c r="G16" s="223"/>
      <c r="H16" s="223"/>
      <c r="I16" s="223"/>
      <c r="J16" s="243" t="s">
        <v>79</v>
      </c>
      <c r="K16" s="244">
        <v>23663</v>
      </c>
      <c r="M16" s="98"/>
      <c r="N16" s="61"/>
    </row>
    <row r="17" spans="3:14" ht="15">
      <c r="C17" s="142" t="s">
        <v>19</v>
      </c>
      <c r="D17" s="199">
        <v>4466</v>
      </c>
      <c r="E17" s="199">
        <v>5260</v>
      </c>
      <c r="F17" s="199">
        <f t="shared" si="0"/>
        <v>9726</v>
      </c>
      <c r="G17" s="223"/>
      <c r="H17" s="223"/>
      <c r="I17" s="223"/>
      <c r="J17" s="245" t="s">
        <v>78</v>
      </c>
      <c r="K17" s="246">
        <v>15672</v>
      </c>
      <c r="L17" s="98"/>
      <c r="M17" s="98"/>
      <c r="N17" s="61"/>
    </row>
    <row r="18" spans="3:14" ht="15">
      <c r="C18" s="142" t="s">
        <v>20</v>
      </c>
      <c r="D18" s="199">
        <v>4377</v>
      </c>
      <c r="E18" s="199">
        <v>4989</v>
      </c>
      <c r="F18" s="199">
        <f t="shared" si="0"/>
        <v>9366</v>
      </c>
      <c r="G18" s="223"/>
      <c r="H18" s="223"/>
      <c r="I18" s="223"/>
      <c r="J18" s="98"/>
      <c r="K18" s="37"/>
      <c r="L18" s="37"/>
      <c r="M18" s="98"/>
      <c r="N18" s="61"/>
    </row>
    <row r="19" spans="3:15" ht="15">
      <c r="C19" s="142" t="s">
        <v>21</v>
      </c>
      <c r="D19" s="199">
        <v>3719</v>
      </c>
      <c r="E19" s="199">
        <v>4262</v>
      </c>
      <c r="F19" s="199">
        <f t="shared" si="0"/>
        <v>7981</v>
      </c>
      <c r="G19" s="223"/>
      <c r="H19" s="223"/>
      <c r="I19" s="223"/>
      <c r="J19" s="98"/>
      <c r="K19" s="37"/>
      <c r="L19" s="37"/>
      <c r="M19" s="98"/>
      <c r="N19" s="61"/>
      <c r="O19" s="115"/>
    </row>
    <row r="20" spans="3:14" ht="15">
      <c r="C20" s="142" t="s">
        <v>22</v>
      </c>
      <c r="D20" s="199">
        <v>2853</v>
      </c>
      <c r="E20" s="199">
        <v>3427</v>
      </c>
      <c r="F20" s="199">
        <f t="shared" si="0"/>
        <v>6280</v>
      </c>
      <c r="G20" s="223"/>
      <c r="H20" s="223"/>
      <c r="I20" s="223"/>
      <c r="J20" s="98"/>
      <c r="K20" s="37"/>
      <c r="L20" s="37"/>
      <c r="M20" s="98"/>
      <c r="N20" s="61"/>
    </row>
    <row r="21" spans="3:14" ht="15">
      <c r="C21" s="142" t="s">
        <v>23</v>
      </c>
      <c r="D21" s="199">
        <v>2367</v>
      </c>
      <c r="E21" s="199">
        <v>2994</v>
      </c>
      <c r="F21" s="199">
        <f t="shared" si="0"/>
        <v>5361</v>
      </c>
      <c r="G21" s="223"/>
      <c r="H21" s="223"/>
      <c r="I21" s="223"/>
      <c r="J21" s="98"/>
      <c r="K21" s="37"/>
      <c r="L21" s="37"/>
      <c r="M21" s="37"/>
      <c r="N21" s="61"/>
    </row>
    <row r="22" spans="3:13" ht="15">
      <c r="C22" s="142" t="s">
        <v>24</v>
      </c>
      <c r="D22" s="199">
        <v>2081</v>
      </c>
      <c r="E22" s="199">
        <v>2657</v>
      </c>
      <c r="F22" s="199">
        <f t="shared" si="0"/>
        <v>4738</v>
      </c>
      <c r="G22" s="223"/>
      <c r="H22" s="223"/>
      <c r="I22" s="223"/>
      <c r="J22" s="98"/>
      <c r="K22" s="37"/>
      <c r="L22" s="37"/>
      <c r="M22" s="37"/>
    </row>
    <row r="23" spans="3:13" ht="15">
      <c r="C23" s="142" t="s">
        <v>25</v>
      </c>
      <c r="D23" s="199">
        <v>1774</v>
      </c>
      <c r="E23" s="199">
        <v>2259</v>
      </c>
      <c r="F23" s="199">
        <f t="shared" si="0"/>
        <v>4033</v>
      </c>
      <c r="G23" s="223"/>
      <c r="H23" s="223"/>
      <c r="I23" s="223"/>
      <c r="J23" s="98"/>
      <c r="K23" s="37"/>
      <c r="L23" s="37"/>
      <c r="M23" s="37"/>
    </row>
    <row r="24" spans="3:13" ht="15">
      <c r="C24" s="142" t="s">
        <v>26</v>
      </c>
      <c r="D24" s="199">
        <v>1310</v>
      </c>
      <c r="E24" s="199">
        <v>1894</v>
      </c>
      <c r="F24" s="199">
        <f t="shared" si="0"/>
        <v>3204</v>
      </c>
      <c r="G24" s="223"/>
      <c r="H24" s="223"/>
      <c r="I24" s="223"/>
      <c r="J24" s="98"/>
      <c r="K24" s="37"/>
      <c r="L24" s="37"/>
      <c r="M24" s="37"/>
    </row>
    <row r="25" spans="3:13" ht="15.75" thickBot="1">
      <c r="C25" s="142" t="s">
        <v>27</v>
      </c>
      <c r="D25" s="200">
        <v>2172</v>
      </c>
      <c r="E25" s="200">
        <v>2959</v>
      </c>
      <c r="F25" s="200">
        <f t="shared" si="0"/>
        <v>5131</v>
      </c>
      <c r="G25" s="223"/>
      <c r="H25" s="223"/>
      <c r="I25" s="223"/>
      <c r="J25" s="98"/>
      <c r="K25" s="99"/>
      <c r="L25" s="99"/>
      <c r="M25" s="99"/>
    </row>
    <row r="26" spans="3:13" ht="15.75" thickBot="1">
      <c r="C26" s="144" t="s">
        <v>15</v>
      </c>
      <c r="D26" s="29">
        <f>SUM(D9:D25)</f>
        <v>65575</v>
      </c>
      <c r="E26" s="29">
        <f>SUM(E9:E25)</f>
        <v>73825</v>
      </c>
      <c r="F26" s="29">
        <f>SUM(F9:F25)</f>
        <v>140509</v>
      </c>
      <c r="G26" s="223"/>
      <c r="H26" s="223"/>
      <c r="I26" s="223"/>
      <c r="J26" s="98"/>
      <c r="K26" s="99"/>
      <c r="L26" s="99"/>
      <c r="M26" s="99"/>
    </row>
    <row r="27" ht="12.75">
      <c r="J27" s="61"/>
    </row>
    <row r="28" spans="3:10" ht="14.25">
      <c r="C28" s="27"/>
      <c r="D28" s="9"/>
      <c r="E28" s="9"/>
      <c r="F28" s="9"/>
      <c r="G28" s="27"/>
      <c r="H28" s="27"/>
      <c r="I28" s="27"/>
      <c r="J28" s="27"/>
    </row>
    <row r="29" ht="15" thickBot="1">
      <c r="J29" s="27"/>
    </row>
    <row r="30" spans="3:13" ht="13.5" thickBot="1">
      <c r="C30" s="341" t="s">
        <v>2</v>
      </c>
      <c r="D30" s="343" t="s">
        <v>63</v>
      </c>
      <c r="E30" s="344"/>
      <c r="F30" s="345"/>
      <c r="J30" s="341" t="s">
        <v>2</v>
      </c>
      <c r="K30" s="343" t="s">
        <v>63</v>
      </c>
      <c r="L30" s="344"/>
      <c r="M30" s="345"/>
    </row>
    <row r="31" spans="3:13" ht="13.5" thickBot="1">
      <c r="C31" s="346"/>
      <c r="D31" s="193" t="s">
        <v>3</v>
      </c>
      <c r="E31" s="151" t="s">
        <v>4</v>
      </c>
      <c r="F31" s="194" t="s">
        <v>5</v>
      </c>
      <c r="J31" s="342"/>
      <c r="K31" s="193" t="s">
        <v>3</v>
      </c>
      <c r="L31" s="151" t="s">
        <v>4</v>
      </c>
      <c r="M31" s="194" t="s">
        <v>5</v>
      </c>
    </row>
    <row r="32" spans="3:13" ht="15">
      <c r="C32" s="142" t="s">
        <v>6</v>
      </c>
      <c r="D32" s="199">
        <f>941+195+20</f>
        <v>1156</v>
      </c>
      <c r="E32" s="199">
        <f>920+0+21</f>
        <v>941</v>
      </c>
      <c r="F32" s="192">
        <f aca="true" t="shared" si="1" ref="F32:F48">SUM(D32:E32)</f>
        <v>2097</v>
      </c>
      <c r="J32" s="142" t="s">
        <v>7</v>
      </c>
      <c r="K32" s="201">
        <f>SUM(D32:D33)</f>
        <v>2287</v>
      </c>
      <c r="L32" s="202">
        <f>SUM(E32:E33)</f>
        <v>1979</v>
      </c>
      <c r="M32" s="203">
        <f>SUM(K32:L32)</f>
        <v>4266</v>
      </c>
    </row>
    <row r="33" spans="3:13" ht="15">
      <c r="C33" s="143" t="s">
        <v>8</v>
      </c>
      <c r="D33" s="199">
        <v>1131</v>
      </c>
      <c r="E33" s="199">
        <v>1038</v>
      </c>
      <c r="F33" s="192">
        <f t="shared" si="1"/>
        <v>2169</v>
      </c>
      <c r="J33" s="145" t="s">
        <v>9</v>
      </c>
      <c r="K33" s="201">
        <f>SUM(D34:D35)</f>
        <v>2589</v>
      </c>
      <c r="L33" s="202">
        <f>SUM(E34:E35)</f>
        <v>2534</v>
      </c>
      <c r="M33" s="203">
        <f>SUM(K33:L33)</f>
        <v>5123</v>
      </c>
    </row>
    <row r="34" spans="3:13" ht="15">
      <c r="C34" s="142" t="s">
        <v>10</v>
      </c>
      <c r="D34" s="199">
        <v>1244</v>
      </c>
      <c r="E34" s="199">
        <v>1187</v>
      </c>
      <c r="F34" s="192">
        <f t="shared" si="1"/>
        <v>2431</v>
      </c>
      <c r="J34" s="145" t="s">
        <v>11</v>
      </c>
      <c r="K34" s="201">
        <f>SUM(D36:D44)</f>
        <v>8499</v>
      </c>
      <c r="L34" s="202">
        <f>SUM(E36:E44)</f>
        <v>9059</v>
      </c>
      <c r="M34" s="203">
        <f>SUM(K34:L34)</f>
        <v>17558</v>
      </c>
    </row>
    <row r="35" spans="3:13" ht="15.75" thickBot="1">
      <c r="C35" s="142" t="s">
        <v>12</v>
      </c>
      <c r="D35" s="199">
        <v>1345</v>
      </c>
      <c r="E35" s="199">
        <v>1347</v>
      </c>
      <c r="F35" s="192">
        <f t="shared" si="1"/>
        <v>2692</v>
      </c>
      <c r="J35" s="145" t="s">
        <v>13</v>
      </c>
      <c r="K35" s="199">
        <f>SUM(D45:D48)</f>
        <v>1510</v>
      </c>
      <c r="L35" s="199">
        <f>SUM(E45:E48)</f>
        <v>1943</v>
      </c>
      <c r="M35" s="199">
        <f>SUM(K35:L35)</f>
        <v>3453</v>
      </c>
    </row>
    <row r="36" spans="3:13" ht="15.75" thickBot="1">
      <c r="C36" s="142" t="s">
        <v>14</v>
      </c>
      <c r="D36" s="199">
        <v>1369</v>
      </c>
      <c r="E36" s="199">
        <v>1307</v>
      </c>
      <c r="F36" s="192">
        <f t="shared" si="1"/>
        <v>2676</v>
      </c>
      <c r="J36" s="146" t="s">
        <v>15</v>
      </c>
      <c r="K36" s="10">
        <f>SUM(K32:K35)</f>
        <v>14885</v>
      </c>
      <c r="L36" s="11">
        <f>SUM(L32:L35)</f>
        <v>15515</v>
      </c>
      <c r="M36" s="31">
        <f>SUM(K36:L36)</f>
        <v>30400</v>
      </c>
    </row>
    <row r="37" spans="3:10" ht="15">
      <c r="C37" s="142" t="s">
        <v>16</v>
      </c>
      <c r="D37" s="199">
        <v>1127</v>
      </c>
      <c r="E37" s="199">
        <v>1137</v>
      </c>
      <c r="F37" s="192">
        <f t="shared" si="1"/>
        <v>2264</v>
      </c>
      <c r="J37" s="27"/>
    </row>
    <row r="38" spans="3:10" ht="15">
      <c r="C38" s="142" t="s">
        <v>17</v>
      </c>
      <c r="D38" s="199">
        <v>957</v>
      </c>
      <c r="E38" s="199">
        <v>1103</v>
      </c>
      <c r="F38" s="192">
        <f t="shared" si="1"/>
        <v>2060</v>
      </c>
      <c r="J38" s="27"/>
    </row>
    <row r="39" spans="3:11" ht="15">
      <c r="C39" s="142" t="s">
        <v>18</v>
      </c>
      <c r="D39" s="199">
        <v>1036</v>
      </c>
      <c r="E39" s="199">
        <v>1137</v>
      </c>
      <c r="F39" s="192">
        <f t="shared" si="1"/>
        <v>2173</v>
      </c>
      <c r="J39" s="243" t="s">
        <v>79</v>
      </c>
      <c r="K39" s="244">
        <v>5551</v>
      </c>
    </row>
    <row r="40" spans="3:11" ht="15">
      <c r="C40" s="142" t="s">
        <v>19</v>
      </c>
      <c r="D40" s="199">
        <v>1062</v>
      </c>
      <c r="E40" s="199">
        <v>1156</v>
      </c>
      <c r="F40" s="192">
        <f t="shared" si="1"/>
        <v>2218</v>
      </c>
      <c r="J40" s="245" t="s">
        <v>78</v>
      </c>
      <c r="K40" s="246">
        <v>3219</v>
      </c>
    </row>
    <row r="41" spans="3:10" ht="15">
      <c r="C41" s="142" t="s">
        <v>20</v>
      </c>
      <c r="D41" s="199">
        <v>1061</v>
      </c>
      <c r="E41" s="199">
        <v>1068</v>
      </c>
      <c r="F41" s="192">
        <f t="shared" si="1"/>
        <v>2129</v>
      </c>
      <c r="J41" s="112"/>
    </row>
    <row r="42" spans="3:10" ht="15">
      <c r="C42" s="142" t="s">
        <v>21</v>
      </c>
      <c r="D42" s="199">
        <v>854</v>
      </c>
      <c r="E42" s="199">
        <v>901</v>
      </c>
      <c r="F42" s="192">
        <f t="shared" si="1"/>
        <v>1755</v>
      </c>
      <c r="J42" s="27"/>
    </row>
    <row r="43" spans="3:10" ht="15">
      <c r="C43" s="142" t="s">
        <v>22</v>
      </c>
      <c r="D43" s="199">
        <v>587</v>
      </c>
      <c r="E43" s="199">
        <v>677</v>
      </c>
      <c r="F43" s="192">
        <f t="shared" si="1"/>
        <v>1264</v>
      </c>
      <c r="J43" s="27"/>
    </row>
    <row r="44" spans="3:10" ht="15">
      <c r="C44" s="142" t="s">
        <v>23</v>
      </c>
      <c r="D44" s="199">
        <v>446</v>
      </c>
      <c r="E44" s="199">
        <v>573</v>
      </c>
      <c r="F44" s="192">
        <f t="shared" si="1"/>
        <v>1019</v>
      </c>
      <c r="J44" s="3"/>
    </row>
    <row r="45" spans="3:10" ht="15">
      <c r="C45" s="142" t="s">
        <v>24</v>
      </c>
      <c r="D45" s="199">
        <v>399</v>
      </c>
      <c r="E45" s="199">
        <v>508</v>
      </c>
      <c r="F45" s="192">
        <f t="shared" si="1"/>
        <v>907</v>
      </c>
      <c r="J45" s="3"/>
    </row>
    <row r="46" spans="3:10" ht="15">
      <c r="C46" s="142" t="s">
        <v>25</v>
      </c>
      <c r="D46" s="199">
        <v>387</v>
      </c>
      <c r="E46" s="199">
        <v>488</v>
      </c>
      <c r="F46" s="192">
        <f t="shared" si="1"/>
        <v>875</v>
      </c>
      <c r="J46" s="3"/>
    </row>
    <row r="47" spans="3:10" ht="15">
      <c r="C47" s="142" t="s">
        <v>26</v>
      </c>
      <c r="D47" s="199">
        <v>297</v>
      </c>
      <c r="E47" s="199">
        <v>400</v>
      </c>
      <c r="F47" s="192">
        <f t="shared" si="1"/>
        <v>697</v>
      </c>
      <c r="J47" s="116"/>
    </row>
    <row r="48" spans="3:10" ht="15.75" thickBot="1">
      <c r="C48" s="142" t="s">
        <v>27</v>
      </c>
      <c r="D48" s="200">
        <v>427</v>
      </c>
      <c r="E48" s="200">
        <v>547</v>
      </c>
      <c r="F48" s="192">
        <f t="shared" si="1"/>
        <v>974</v>
      </c>
      <c r="J48" s="3"/>
    </row>
    <row r="49" spans="3:10" ht="15.75" thickBot="1">
      <c r="C49" s="144" t="s">
        <v>15</v>
      </c>
      <c r="D49" s="10">
        <f>SUM(D32:D48)</f>
        <v>14885</v>
      </c>
      <c r="E49" s="11">
        <f>SUM(E32:E48)</f>
        <v>15515</v>
      </c>
      <c r="F49" s="31">
        <f>SUM(F32:F48)</f>
        <v>30400</v>
      </c>
      <c r="J49" s="3"/>
    </row>
    <row r="50" ht="14.25">
      <c r="J50" s="3"/>
    </row>
    <row r="51" ht="14.25">
      <c r="J51" s="3"/>
    </row>
    <row r="52" spans="1:10" ht="15" thickBot="1">
      <c r="A52" s="2"/>
      <c r="B52" s="2"/>
      <c r="C52" s="27"/>
      <c r="D52" s="9"/>
      <c r="E52" s="9"/>
      <c r="F52" s="9"/>
      <c r="G52" s="27"/>
      <c r="H52" s="27"/>
      <c r="I52" s="27"/>
      <c r="J52" s="3"/>
    </row>
    <row r="53" spans="1:21" ht="15" thickBot="1">
      <c r="A53" s="2"/>
      <c r="B53" s="2"/>
      <c r="C53" s="341" t="s">
        <v>2</v>
      </c>
      <c r="D53" s="343" t="s">
        <v>65</v>
      </c>
      <c r="E53" s="344"/>
      <c r="F53" s="345"/>
      <c r="G53" s="27"/>
      <c r="H53" s="27"/>
      <c r="I53" s="27"/>
      <c r="J53" s="341" t="s">
        <v>2</v>
      </c>
      <c r="K53" s="343" t="s">
        <v>65</v>
      </c>
      <c r="L53" s="344"/>
      <c r="M53" s="345"/>
      <c r="O53" s="2"/>
      <c r="P53" s="2"/>
      <c r="Q53" s="2"/>
      <c r="R53" s="2"/>
      <c r="S53" s="2"/>
      <c r="T53" s="2"/>
      <c r="U53" s="2"/>
    </row>
    <row r="54" spans="1:21" ht="15" thickBot="1">
      <c r="A54" s="2"/>
      <c r="B54" s="2"/>
      <c r="C54" s="346"/>
      <c r="D54" s="193" t="s">
        <v>3</v>
      </c>
      <c r="E54" s="151" t="s">
        <v>4</v>
      </c>
      <c r="F54" s="194" t="s">
        <v>5</v>
      </c>
      <c r="G54" s="27"/>
      <c r="H54" s="27"/>
      <c r="I54" s="27"/>
      <c r="J54" s="342"/>
      <c r="K54" s="193" t="s">
        <v>3</v>
      </c>
      <c r="L54" s="151" t="s">
        <v>4</v>
      </c>
      <c r="M54" s="194" t="s">
        <v>5</v>
      </c>
      <c r="O54" s="2"/>
      <c r="P54" s="2"/>
      <c r="Q54" s="2"/>
      <c r="R54" s="2"/>
      <c r="S54" s="2"/>
      <c r="T54" s="2"/>
      <c r="U54" s="2"/>
    </row>
    <row r="55" spans="3:13" ht="15">
      <c r="C55" s="142" t="s">
        <v>6</v>
      </c>
      <c r="D55" s="199">
        <f>1071+210+20</f>
        <v>1301</v>
      </c>
      <c r="E55" s="199">
        <f>1081+1+23</f>
        <v>1105</v>
      </c>
      <c r="F55" s="192">
        <f aca="true" t="shared" si="2" ref="F55:F71">SUM(D55:E55)</f>
        <v>2406</v>
      </c>
      <c r="J55" s="142" t="s">
        <v>7</v>
      </c>
      <c r="K55" s="201">
        <f>SUM(D55:D56)</f>
        <v>2373</v>
      </c>
      <c r="L55" s="202">
        <f>SUM(E55:E56)</f>
        <v>2194</v>
      </c>
      <c r="M55" s="203">
        <f>SUM(K55:L55)</f>
        <v>4567</v>
      </c>
    </row>
    <row r="56" spans="1:21" ht="15">
      <c r="A56" s="2"/>
      <c r="B56" s="2"/>
      <c r="C56" s="143" t="s">
        <v>8</v>
      </c>
      <c r="D56" s="199">
        <v>1072</v>
      </c>
      <c r="E56" s="199">
        <v>1089</v>
      </c>
      <c r="F56" s="192">
        <f t="shared" si="2"/>
        <v>2161</v>
      </c>
      <c r="G56" s="27"/>
      <c r="H56" s="27"/>
      <c r="I56" s="27"/>
      <c r="J56" s="145" t="s">
        <v>9</v>
      </c>
      <c r="K56" s="201">
        <f>SUM(D57:D58)</f>
        <v>2706</v>
      </c>
      <c r="L56" s="202">
        <f>SUM(E57:E58)</f>
        <v>2694</v>
      </c>
      <c r="M56" s="203">
        <f>SUM(K56:L56)</f>
        <v>5400</v>
      </c>
      <c r="O56" s="2"/>
      <c r="P56" s="2"/>
      <c r="Q56" s="2"/>
      <c r="R56" s="2"/>
      <c r="S56" s="2"/>
      <c r="T56" s="2"/>
      <c r="U56" s="2"/>
    </row>
    <row r="57" spans="1:21" ht="15">
      <c r="A57" s="2"/>
      <c r="B57" s="2"/>
      <c r="C57" s="142" t="s">
        <v>10</v>
      </c>
      <c r="D57" s="199">
        <v>1268</v>
      </c>
      <c r="E57" s="199">
        <f>1244+1</f>
        <v>1245</v>
      </c>
      <c r="F57" s="192">
        <f t="shared" si="2"/>
        <v>2513</v>
      </c>
      <c r="G57" s="27"/>
      <c r="H57" s="27"/>
      <c r="I57" s="27"/>
      <c r="J57" s="145" t="s">
        <v>11</v>
      </c>
      <c r="K57" s="201">
        <f>SUM(D59:D67)</f>
        <v>8855</v>
      </c>
      <c r="L57" s="202">
        <f>SUM(E59:E67)</f>
        <v>11161</v>
      </c>
      <c r="M57" s="203">
        <f>SUM(K57:L57)</f>
        <v>20016</v>
      </c>
      <c r="O57" s="2"/>
      <c r="P57" s="2"/>
      <c r="Q57" s="2"/>
      <c r="R57" s="2"/>
      <c r="S57" s="2"/>
      <c r="T57" s="2"/>
      <c r="U57" s="2"/>
    </row>
    <row r="58" spans="1:21" ht="15.75" thickBot="1">
      <c r="A58" s="2"/>
      <c r="B58" s="2"/>
      <c r="C58" s="142" t="s">
        <v>12</v>
      </c>
      <c r="D58" s="199">
        <v>1438</v>
      </c>
      <c r="E58" s="199">
        <v>1449</v>
      </c>
      <c r="F58" s="192">
        <f t="shared" si="2"/>
        <v>2887</v>
      </c>
      <c r="G58" s="27"/>
      <c r="H58" s="27"/>
      <c r="I58" s="27"/>
      <c r="J58" s="145" t="s">
        <v>13</v>
      </c>
      <c r="K58" s="199">
        <f>SUM(D68:D71)</f>
        <v>2523</v>
      </c>
      <c r="L58" s="199">
        <f>SUM(E68:E71)</f>
        <v>3553</v>
      </c>
      <c r="M58" s="199">
        <f>SUM(K58:L58)</f>
        <v>6076</v>
      </c>
      <c r="O58" s="2"/>
      <c r="P58" s="2"/>
      <c r="Q58" s="2"/>
      <c r="R58" s="2"/>
      <c r="S58" s="2"/>
      <c r="T58" s="2"/>
      <c r="U58" s="2"/>
    </row>
    <row r="59" spans="1:21" ht="15.75" thickBot="1">
      <c r="A59" s="2"/>
      <c r="B59" s="2"/>
      <c r="C59" s="142" t="s">
        <v>14</v>
      </c>
      <c r="D59" s="199">
        <v>1341</v>
      </c>
      <c r="E59" s="199">
        <v>1523</v>
      </c>
      <c r="F59" s="192">
        <f t="shared" si="2"/>
        <v>2864</v>
      </c>
      <c r="G59" s="27"/>
      <c r="H59" s="27"/>
      <c r="I59" s="27"/>
      <c r="J59" s="146" t="s">
        <v>15</v>
      </c>
      <c r="K59" s="10">
        <f>SUM(K55:K58)</f>
        <v>16457</v>
      </c>
      <c r="L59" s="11">
        <f>SUM(L55:L58)</f>
        <v>19602</v>
      </c>
      <c r="M59" s="31">
        <f>SUM(K59:L59)</f>
        <v>36059</v>
      </c>
      <c r="O59" s="2"/>
      <c r="P59" s="2"/>
      <c r="Q59" s="2"/>
      <c r="R59" s="2"/>
      <c r="S59" s="2"/>
      <c r="T59" s="2"/>
      <c r="U59" s="2"/>
    </row>
    <row r="60" spans="1:21" ht="15">
      <c r="A60" s="2"/>
      <c r="B60" s="2"/>
      <c r="C60" s="142" t="s">
        <v>16</v>
      </c>
      <c r="D60" s="199">
        <v>1132</v>
      </c>
      <c r="E60" s="199">
        <v>1364</v>
      </c>
      <c r="F60" s="192">
        <f t="shared" si="2"/>
        <v>2496</v>
      </c>
      <c r="G60" s="27"/>
      <c r="H60" s="27"/>
      <c r="I60" s="27"/>
      <c r="J60" s="3"/>
      <c r="O60" s="2"/>
      <c r="P60" s="2"/>
      <c r="Q60" s="2"/>
      <c r="R60" s="2"/>
      <c r="S60" s="2"/>
      <c r="T60" s="2"/>
      <c r="U60" s="2"/>
    </row>
    <row r="61" spans="1:21" ht="15">
      <c r="A61" s="2"/>
      <c r="B61" s="2"/>
      <c r="C61" s="142" t="s">
        <v>17</v>
      </c>
      <c r="D61" s="199">
        <v>949</v>
      </c>
      <c r="E61" s="199">
        <v>1318</v>
      </c>
      <c r="F61" s="192">
        <f t="shared" si="2"/>
        <v>2267</v>
      </c>
      <c r="G61" s="27"/>
      <c r="H61" s="27"/>
      <c r="I61" s="27"/>
      <c r="J61" s="3"/>
      <c r="O61" s="2"/>
      <c r="P61" s="2"/>
      <c r="Q61" s="2"/>
      <c r="R61" s="2"/>
      <c r="S61" s="2"/>
      <c r="T61" s="2"/>
      <c r="U61" s="2"/>
    </row>
    <row r="62" spans="1:21" ht="15">
      <c r="A62" s="2"/>
      <c r="B62" s="2"/>
      <c r="C62" s="142" t="s">
        <v>18</v>
      </c>
      <c r="D62" s="199">
        <v>1034</v>
      </c>
      <c r="E62" s="199">
        <v>1357</v>
      </c>
      <c r="F62" s="192">
        <f t="shared" si="2"/>
        <v>2391</v>
      </c>
      <c r="G62" s="27"/>
      <c r="H62" s="27"/>
      <c r="I62" s="27"/>
      <c r="J62" s="243" t="s">
        <v>79</v>
      </c>
      <c r="K62" s="244">
        <v>5458</v>
      </c>
      <c r="O62" s="2"/>
      <c r="P62" s="2"/>
      <c r="Q62" s="2"/>
      <c r="R62" s="2"/>
      <c r="S62" s="2"/>
      <c r="T62" s="2"/>
      <c r="U62" s="2"/>
    </row>
    <row r="63" spans="1:21" ht="15">
      <c r="A63" s="2"/>
      <c r="B63" s="2"/>
      <c r="C63" s="142" t="s">
        <v>19</v>
      </c>
      <c r="D63" s="199">
        <v>1002</v>
      </c>
      <c r="E63" s="199">
        <v>1265</v>
      </c>
      <c r="F63" s="192">
        <f t="shared" si="2"/>
        <v>2267</v>
      </c>
      <c r="G63" s="27"/>
      <c r="H63" s="27"/>
      <c r="I63" s="27"/>
      <c r="J63" s="245" t="s">
        <v>78</v>
      </c>
      <c r="K63" s="246">
        <v>4334</v>
      </c>
      <c r="O63" s="2"/>
      <c r="P63" s="2"/>
      <c r="Q63" s="2"/>
      <c r="R63" s="2"/>
      <c r="S63" s="2"/>
      <c r="T63" s="2"/>
      <c r="U63" s="2"/>
    </row>
    <row r="64" spans="1:21" ht="15">
      <c r="A64" s="2"/>
      <c r="B64" s="2"/>
      <c r="C64" s="142" t="s">
        <v>20</v>
      </c>
      <c r="D64" s="199">
        <v>1000</v>
      </c>
      <c r="E64" s="199">
        <v>1245</v>
      </c>
      <c r="F64" s="192">
        <f t="shared" si="2"/>
        <v>2245</v>
      </c>
      <c r="G64" s="27"/>
      <c r="H64" s="27"/>
      <c r="I64" s="27"/>
      <c r="J64" s="2"/>
      <c r="O64" s="2"/>
      <c r="P64" s="2"/>
      <c r="Q64" s="2"/>
      <c r="R64" s="2"/>
      <c r="S64" s="2"/>
      <c r="T64" s="2"/>
      <c r="U64" s="2"/>
    </row>
    <row r="65" spans="1:21" ht="15">
      <c r="A65" s="2"/>
      <c r="B65" s="2"/>
      <c r="C65" s="142" t="s">
        <v>21</v>
      </c>
      <c r="D65" s="199">
        <v>884</v>
      </c>
      <c r="E65" s="199">
        <v>1122</v>
      </c>
      <c r="F65" s="192">
        <f t="shared" si="2"/>
        <v>2006</v>
      </c>
      <c r="G65" s="27"/>
      <c r="H65" s="27"/>
      <c r="I65" s="27"/>
      <c r="J65" s="2"/>
      <c r="O65" s="2"/>
      <c r="P65" s="2"/>
      <c r="Q65" s="2"/>
      <c r="R65" s="2"/>
      <c r="S65" s="2"/>
      <c r="T65" s="2"/>
      <c r="U65" s="2"/>
    </row>
    <row r="66" spans="1:21" ht="15">
      <c r="A66" s="2"/>
      <c r="B66" s="2"/>
      <c r="C66" s="142" t="s">
        <v>22</v>
      </c>
      <c r="D66" s="199">
        <v>761</v>
      </c>
      <c r="E66" s="199">
        <v>996</v>
      </c>
      <c r="F66" s="192">
        <f t="shared" si="2"/>
        <v>1757</v>
      </c>
      <c r="G66" s="27"/>
      <c r="H66" s="27"/>
      <c r="I66" s="27"/>
      <c r="O66" s="2"/>
      <c r="P66" s="2"/>
      <c r="Q66" s="2"/>
      <c r="R66" s="2"/>
      <c r="S66" s="2"/>
      <c r="T66" s="2"/>
      <c r="U66" s="2"/>
    </row>
    <row r="67" spans="1:21" ht="15">
      <c r="A67" s="2"/>
      <c r="B67" s="2"/>
      <c r="C67" s="142" t="s">
        <v>23</v>
      </c>
      <c r="D67" s="199">
        <v>752</v>
      </c>
      <c r="E67" s="199">
        <v>971</v>
      </c>
      <c r="F67" s="192">
        <f t="shared" si="2"/>
        <v>1723</v>
      </c>
      <c r="G67" s="114"/>
      <c r="H67" s="114"/>
      <c r="I67" s="114"/>
      <c r="O67" s="2"/>
      <c r="P67" s="2"/>
      <c r="Q67" s="2"/>
      <c r="R67" s="2"/>
      <c r="S67" s="2"/>
      <c r="T67" s="2"/>
      <c r="U67" s="2"/>
    </row>
    <row r="68" spans="1:21" ht="15">
      <c r="A68" s="2"/>
      <c r="B68" s="2"/>
      <c r="C68" s="142" t="s">
        <v>24</v>
      </c>
      <c r="D68" s="199">
        <v>732</v>
      </c>
      <c r="E68" s="199">
        <v>929</v>
      </c>
      <c r="F68" s="192">
        <f t="shared" si="2"/>
        <v>1661</v>
      </c>
      <c r="G68" s="27"/>
      <c r="H68" s="27"/>
      <c r="I68" s="27"/>
      <c r="O68" s="2"/>
      <c r="P68" s="2"/>
      <c r="Q68" s="2"/>
      <c r="R68" s="2"/>
      <c r="S68" s="2"/>
      <c r="T68" s="2"/>
      <c r="U68" s="2"/>
    </row>
    <row r="69" spans="1:21" ht="15">
      <c r="A69" s="2"/>
      <c r="B69" s="2"/>
      <c r="C69" s="142" t="s">
        <v>25</v>
      </c>
      <c r="D69" s="199">
        <v>569</v>
      </c>
      <c r="E69" s="199">
        <v>792</v>
      </c>
      <c r="F69" s="192">
        <f t="shared" si="2"/>
        <v>1361</v>
      </c>
      <c r="G69" s="3"/>
      <c r="H69" s="3"/>
      <c r="I69" s="3"/>
      <c r="O69" s="2"/>
      <c r="P69" s="2"/>
      <c r="Q69" s="2"/>
      <c r="R69" s="2"/>
      <c r="S69" s="2"/>
      <c r="T69" s="2"/>
      <c r="U69" s="2"/>
    </row>
    <row r="70" spans="1:21" ht="15">
      <c r="A70" s="2"/>
      <c r="B70" s="2"/>
      <c r="C70" s="142" t="s">
        <v>26</v>
      </c>
      <c r="D70" s="199">
        <v>466</v>
      </c>
      <c r="E70" s="199">
        <v>681</v>
      </c>
      <c r="F70" s="192">
        <f t="shared" si="2"/>
        <v>1147</v>
      </c>
      <c r="G70" s="3"/>
      <c r="H70" s="3"/>
      <c r="I70" s="3"/>
      <c r="O70" s="2"/>
      <c r="P70" s="2"/>
      <c r="Q70" s="2"/>
      <c r="R70" s="2"/>
      <c r="S70" s="2"/>
      <c r="T70" s="2"/>
      <c r="U70" s="2"/>
    </row>
    <row r="71" spans="1:21" ht="15.75" thickBot="1">
      <c r="A71" s="2"/>
      <c r="B71" s="2"/>
      <c r="C71" s="142" t="s">
        <v>27</v>
      </c>
      <c r="D71" s="200">
        <v>756</v>
      </c>
      <c r="E71" s="200">
        <v>1151</v>
      </c>
      <c r="F71" s="192">
        <f t="shared" si="2"/>
        <v>1907</v>
      </c>
      <c r="G71" s="3"/>
      <c r="H71" s="3"/>
      <c r="I71" s="3"/>
      <c r="O71" s="2"/>
      <c r="P71" s="2"/>
      <c r="Q71" s="2"/>
      <c r="R71" s="2"/>
      <c r="S71" s="2"/>
      <c r="T71" s="2"/>
      <c r="U71" s="2"/>
    </row>
    <row r="72" spans="1:21" ht="15.75" thickBot="1">
      <c r="A72" s="2"/>
      <c r="B72" s="2"/>
      <c r="C72" s="144" t="s">
        <v>15</v>
      </c>
      <c r="D72" s="11">
        <f>SUM(D55:D71)</f>
        <v>16457</v>
      </c>
      <c r="E72" s="11">
        <f>SUM(E55:E71)</f>
        <v>19602</v>
      </c>
      <c r="F72" s="31">
        <f>SUM(F55:F71)</f>
        <v>36059</v>
      </c>
      <c r="G72" s="3"/>
      <c r="H72" s="3"/>
      <c r="I72" s="3"/>
      <c r="O72" s="2"/>
      <c r="P72" s="2"/>
      <c r="Q72" s="2"/>
      <c r="R72" s="2"/>
      <c r="S72" s="2"/>
      <c r="T72" s="2"/>
      <c r="U72" s="2"/>
    </row>
    <row r="73" spans="1:21" ht="14.25">
      <c r="A73" s="2"/>
      <c r="B73" s="2"/>
      <c r="C73" s="3"/>
      <c r="D73" s="147"/>
      <c r="E73" s="147"/>
      <c r="F73" s="191"/>
      <c r="G73" s="147"/>
      <c r="H73" s="147"/>
      <c r="I73" s="147"/>
      <c r="O73" s="2"/>
      <c r="P73" s="2"/>
      <c r="Q73" s="2"/>
      <c r="R73" s="2"/>
      <c r="S73" s="2"/>
      <c r="T73" s="2"/>
      <c r="U73" s="2"/>
    </row>
    <row r="74" spans="1:21" ht="14.25">
      <c r="A74" s="2"/>
      <c r="B74" s="2"/>
      <c r="C74" s="3"/>
      <c r="D74" s="3"/>
      <c r="E74" s="3"/>
      <c r="F74" s="3"/>
      <c r="G74" s="3"/>
      <c r="H74" s="3"/>
      <c r="I74" s="3"/>
      <c r="O74" s="2"/>
      <c r="P74" s="2"/>
      <c r="Q74" s="2"/>
      <c r="R74" s="2"/>
      <c r="S74" s="2"/>
      <c r="T74" s="2"/>
      <c r="U74" s="2"/>
    </row>
    <row r="75" spans="1:21" ht="15" thickBot="1">
      <c r="A75" s="2"/>
      <c r="B75" s="2"/>
      <c r="C75" s="3"/>
      <c r="D75" s="3"/>
      <c r="E75" s="3"/>
      <c r="F75" s="3"/>
      <c r="G75" s="3"/>
      <c r="H75" s="3"/>
      <c r="I75" s="3"/>
      <c r="O75" s="2"/>
      <c r="P75" s="2"/>
      <c r="Q75" s="2"/>
      <c r="R75" s="2"/>
      <c r="S75" s="2"/>
      <c r="T75" s="2"/>
      <c r="U75" s="2"/>
    </row>
    <row r="76" spans="1:21" ht="15" thickBot="1">
      <c r="A76" s="2"/>
      <c r="B76" s="2"/>
      <c r="C76" s="341" t="s">
        <v>2</v>
      </c>
      <c r="D76" s="343" t="s">
        <v>66</v>
      </c>
      <c r="E76" s="344"/>
      <c r="F76" s="345"/>
      <c r="G76" s="3"/>
      <c r="H76" s="3"/>
      <c r="I76" s="3"/>
      <c r="J76" s="341" t="s">
        <v>2</v>
      </c>
      <c r="K76" s="343" t="s">
        <v>66</v>
      </c>
      <c r="L76" s="344"/>
      <c r="M76" s="345"/>
      <c r="N76" s="2"/>
      <c r="O76" s="2"/>
      <c r="P76" s="2"/>
      <c r="Q76" s="2"/>
      <c r="R76" s="2"/>
      <c r="S76" s="2"/>
      <c r="T76" s="2"/>
      <c r="U76" s="2"/>
    </row>
    <row r="77" spans="1:21" ht="15" thickBot="1">
      <c r="A77" s="2"/>
      <c r="B77" s="2"/>
      <c r="C77" s="346"/>
      <c r="D77" s="193" t="s">
        <v>3</v>
      </c>
      <c r="E77" s="151" t="s">
        <v>4</v>
      </c>
      <c r="F77" s="194" t="s">
        <v>5</v>
      </c>
      <c r="G77" s="3"/>
      <c r="H77" s="3"/>
      <c r="I77" s="3"/>
      <c r="J77" s="342"/>
      <c r="K77" s="193" t="s">
        <v>3</v>
      </c>
      <c r="L77" s="151" t="s">
        <v>4</v>
      </c>
      <c r="M77" s="194" t="s">
        <v>5</v>
      </c>
      <c r="N77" s="2"/>
      <c r="O77" s="2"/>
      <c r="P77" s="2"/>
      <c r="Q77" s="2"/>
      <c r="R77" s="2"/>
      <c r="S77" s="2"/>
      <c r="T77" s="2"/>
      <c r="U77" s="2"/>
    </row>
    <row r="78" spans="1:21" ht="15">
      <c r="A78" s="2"/>
      <c r="B78" s="2"/>
      <c r="C78" s="142" t="s">
        <v>6</v>
      </c>
      <c r="D78" s="204">
        <f>393+80+10</f>
        <v>483</v>
      </c>
      <c r="E78" s="197">
        <f>354+0+13</f>
        <v>367</v>
      </c>
      <c r="F78" s="192">
        <f aca="true" t="shared" si="3" ref="F78:F94">SUM(D78:E78)</f>
        <v>850</v>
      </c>
      <c r="G78" s="3"/>
      <c r="H78" s="3"/>
      <c r="I78" s="3"/>
      <c r="J78" s="142" t="s">
        <v>7</v>
      </c>
      <c r="K78" s="201">
        <f>SUM(D78:D79)</f>
        <v>932</v>
      </c>
      <c r="L78" s="202">
        <f>SUM(E78:E79)</f>
        <v>778</v>
      </c>
      <c r="M78" s="203">
        <f>SUM(K78:L78)</f>
        <v>1710</v>
      </c>
      <c r="N78" s="2"/>
      <c r="O78" s="2"/>
      <c r="P78" s="2"/>
      <c r="Q78" s="2"/>
      <c r="R78" s="2"/>
      <c r="S78" s="2"/>
      <c r="T78" s="2"/>
      <c r="U78" s="2"/>
    </row>
    <row r="79" spans="1:21" ht="15">
      <c r="A79" s="2"/>
      <c r="B79" s="2"/>
      <c r="C79" s="143" t="s">
        <v>8</v>
      </c>
      <c r="D79" s="204">
        <v>449</v>
      </c>
      <c r="E79" s="197">
        <v>411</v>
      </c>
      <c r="F79" s="192">
        <f t="shared" si="3"/>
        <v>860</v>
      </c>
      <c r="G79" s="3"/>
      <c r="H79" s="3"/>
      <c r="I79" s="3"/>
      <c r="J79" s="145" t="s">
        <v>9</v>
      </c>
      <c r="K79" s="201">
        <f>SUM(D80:D81)</f>
        <v>899</v>
      </c>
      <c r="L79" s="202">
        <f>SUM(E80:E81)</f>
        <v>919</v>
      </c>
      <c r="M79" s="203">
        <f>SUM(K79:L79)</f>
        <v>1818</v>
      </c>
      <c r="N79" s="2"/>
      <c r="O79" s="2"/>
      <c r="P79" s="2"/>
      <c r="Q79" s="2"/>
      <c r="R79" s="2"/>
      <c r="S79" s="2"/>
      <c r="T79" s="2"/>
      <c r="U79" s="2"/>
    </row>
    <row r="80" spans="1:21" ht="15">
      <c r="A80" s="2"/>
      <c r="B80" s="2"/>
      <c r="C80" s="142" t="s">
        <v>10</v>
      </c>
      <c r="D80" s="204">
        <v>447</v>
      </c>
      <c r="E80" s="197">
        <v>434</v>
      </c>
      <c r="F80" s="192">
        <f t="shared" si="3"/>
        <v>881</v>
      </c>
      <c r="G80" s="3"/>
      <c r="H80" s="3"/>
      <c r="I80" s="3"/>
      <c r="J80" s="145" t="s">
        <v>11</v>
      </c>
      <c r="K80" s="201">
        <f>SUM(D82:D90)</f>
        <v>3009</v>
      </c>
      <c r="L80" s="202">
        <f>SUM(E82:E90)</f>
        <v>3636</v>
      </c>
      <c r="M80" s="203">
        <f>SUM(K80:L80)</f>
        <v>6645</v>
      </c>
      <c r="N80" s="2"/>
      <c r="O80" s="2"/>
      <c r="P80" s="2"/>
      <c r="Q80" s="2"/>
      <c r="R80" s="2"/>
      <c r="S80" s="2"/>
      <c r="T80" s="2"/>
      <c r="U80" s="2"/>
    </row>
    <row r="81" spans="1:21" ht="15.75" thickBot="1">
      <c r="A81" s="2"/>
      <c r="B81" s="2"/>
      <c r="C81" s="142" t="s">
        <v>12</v>
      </c>
      <c r="D81" s="204">
        <v>452</v>
      </c>
      <c r="E81" s="197">
        <v>485</v>
      </c>
      <c r="F81" s="192">
        <f t="shared" si="3"/>
        <v>937</v>
      </c>
      <c r="G81" s="3"/>
      <c r="H81" s="3"/>
      <c r="I81" s="3"/>
      <c r="J81" s="145" t="s">
        <v>13</v>
      </c>
      <c r="K81" s="199">
        <f>SUM(D91:D94)</f>
        <v>503</v>
      </c>
      <c r="L81" s="199">
        <f>SUM(E91:E94)</f>
        <v>656</v>
      </c>
      <c r="M81" s="199">
        <f>SUM(K81:L81)</f>
        <v>1159</v>
      </c>
      <c r="N81" s="2"/>
      <c r="O81" s="2"/>
      <c r="P81" s="2"/>
      <c r="Q81" s="2"/>
      <c r="R81" s="2"/>
      <c r="S81" s="2"/>
      <c r="T81" s="2"/>
      <c r="U81" s="2"/>
    </row>
    <row r="82" spans="1:21" ht="15.75" thickBot="1">
      <c r="A82" s="2"/>
      <c r="B82" s="2"/>
      <c r="C82" s="142" t="s">
        <v>14</v>
      </c>
      <c r="D82" s="204">
        <v>438</v>
      </c>
      <c r="E82" s="197">
        <v>554</v>
      </c>
      <c r="F82" s="192">
        <f t="shared" si="3"/>
        <v>992</v>
      </c>
      <c r="G82" s="3"/>
      <c r="H82" s="3"/>
      <c r="I82" s="3"/>
      <c r="J82" s="146" t="s">
        <v>15</v>
      </c>
      <c r="K82" s="10">
        <f>SUM(K78:K81)</f>
        <v>5343</v>
      </c>
      <c r="L82" s="11">
        <f>SUM(L78:L81)</f>
        <v>5989</v>
      </c>
      <c r="M82" s="31">
        <f>SUM(K82:L82)</f>
        <v>11332</v>
      </c>
      <c r="N82" s="2"/>
      <c r="O82" s="2"/>
      <c r="P82" s="2"/>
      <c r="Q82" s="2"/>
      <c r="R82" s="2"/>
      <c r="S82" s="2"/>
      <c r="T82" s="2"/>
      <c r="U82" s="2"/>
    </row>
    <row r="83" spans="1:21" ht="15">
      <c r="A83" s="2"/>
      <c r="B83" s="2"/>
      <c r="C83" s="142" t="s">
        <v>16</v>
      </c>
      <c r="D83" s="204">
        <v>412</v>
      </c>
      <c r="E83" s="197">
        <v>477</v>
      </c>
      <c r="F83" s="192">
        <f t="shared" si="3"/>
        <v>889</v>
      </c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">
      <c r="A84" s="2"/>
      <c r="B84" s="2"/>
      <c r="C84" s="142" t="s">
        <v>17</v>
      </c>
      <c r="D84" s="204">
        <v>344</v>
      </c>
      <c r="E84" s="197">
        <v>465</v>
      </c>
      <c r="F84" s="192">
        <f t="shared" si="3"/>
        <v>809</v>
      </c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">
      <c r="A85" s="2"/>
      <c r="B85" s="2"/>
      <c r="C85" s="142" t="s">
        <v>18</v>
      </c>
      <c r="D85" s="204">
        <v>362</v>
      </c>
      <c r="E85" s="197">
        <v>471</v>
      </c>
      <c r="F85" s="192">
        <f t="shared" si="3"/>
        <v>833</v>
      </c>
      <c r="G85" s="3"/>
      <c r="H85" s="3"/>
      <c r="I85" s="3"/>
      <c r="J85" s="243" t="s">
        <v>79</v>
      </c>
      <c r="K85" s="244">
        <v>1897</v>
      </c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">
      <c r="A86" s="2"/>
      <c r="B86" s="2"/>
      <c r="C86" s="142" t="s">
        <v>19</v>
      </c>
      <c r="D86" s="204">
        <v>341</v>
      </c>
      <c r="E86" s="197">
        <v>402</v>
      </c>
      <c r="F86" s="192">
        <f t="shared" si="3"/>
        <v>743</v>
      </c>
      <c r="G86" s="3"/>
      <c r="H86" s="3"/>
      <c r="I86" s="3"/>
      <c r="J86" s="245" t="s">
        <v>78</v>
      </c>
      <c r="K86" s="246">
        <v>1267</v>
      </c>
      <c r="L86" s="195"/>
      <c r="M86" s="195"/>
      <c r="N86" s="195"/>
      <c r="O86" s="195"/>
      <c r="P86" s="195"/>
      <c r="Q86" s="2"/>
      <c r="R86" s="2"/>
      <c r="S86" s="2"/>
      <c r="T86" s="2"/>
      <c r="U86" s="2"/>
    </row>
    <row r="87" spans="1:21" ht="15">
      <c r="A87" s="2"/>
      <c r="B87" s="2"/>
      <c r="C87" s="142" t="s">
        <v>20</v>
      </c>
      <c r="D87" s="204">
        <v>361</v>
      </c>
      <c r="E87" s="197">
        <v>434</v>
      </c>
      <c r="F87" s="192">
        <f t="shared" si="3"/>
        <v>795</v>
      </c>
      <c r="G87" s="3"/>
      <c r="H87" s="3"/>
      <c r="I87" s="3"/>
      <c r="J87" s="2"/>
      <c r="K87" s="195"/>
      <c r="L87" s="195"/>
      <c r="M87" s="195"/>
      <c r="N87" s="195"/>
      <c r="O87" s="195"/>
      <c r="P87" s="195"/>
      <c r="Q87" s="2"/>
      <c r="R87" s="2"/>
      <c r="S87" s="2"/>
      <c r="T87" s="2"/>
      <c r="U87" s="2"/>
    </row>
    <row r="88" spans="1:16" ht="15">
      <c r="A88" s="2"/>
      <c r="B88" s="2"/>
      <c r="C88" s="142" t="s">
        <v>21</v>
      </c>
      <c r="D88" s="204">
        <v>309</v>
      </c>
      <c r="E88" s="197">
        <v>344</v>
      </c>
      <c r="F88" s="192">
        <f t="shared" si="3"/>
        <v>653</v>
      </c>
      <c r="G88" s="3"/>
      <c r="H88" s="3"/>
      <c r="I88" s="3"/>
      <c r="J88" s="2"/>
      <c r="K88" s="195"/>
      <c r="L88" s="195"/>
      <c r="M88" s="195"/>
      <c r="N88" s="195"/>
      <c r="O88" s="195"/>
      <c r="P88" s="195"/>
    </row>
    <row r="89" spans="1:16" ht="15">
      <c r="A89" s="2"/>
      <c r="B89" s="2"/>
      <c r="C89" s="142" t="s">
        <v>22</v>
      </c>
      <c r="D89" s="204">
        <v>229</v>
      </c>
      <c r="E89" s="197">
        <v>276</v>
      </c>
      <c r="F89" s="192">
        <f t="shared" si="3"/>
        <v>505</v>
      </c>
      <c r="G89" s="3"/>
      <c r="H89" s="3"/>
      <c r="I89" s="3"/>
      <c r="J89" s="2"/>
      <c r="K89" s="195"/>
      <c r="L89" s="195"/>
      <c r="M89" s="195"/>
      <c r="N89" s="195"/>
      <c r="O89" s="195"/>
      <c r="P89" s="195"/>
    </row>
    <row r="90" spans="1:16" ht="15">
      <c r="A90" s="2"/>
      <c r="B90" s="2"/>
      <c r="C90" s="142" t="s">
        <v>23</v>
      </c>
      <c r="D90" s="204">
        <v>213</v>
      </c>
      <c r="E90" s="197">
        <v>213</v>
      </c>
      <c r="F90" s="192">
        <f t="shared" si="3"/>
        <v>426</v>
      </c>
      <c r="G90" s="3"/>
      <c r="H90" s="3"/>
      <c r="I90" s="3"/>
      <c r="J90" s="2"/>
      <c r="K90" s="195"/>
      <c r="L90" s="195"/>
      <c r="M90" s="195"/>
      <c r="N90" s="195"/>
      <c r="O90" s="195"/>
      <c r="P90" s="195"/>
    </row>
    <row r="91" spans="1:16" ht="15">
      <c r="A91" s="2"/>
      <c r="B91" s="2"/>
      <c r="C91" s="142" t="s">
        <v>24</v>
      </c>
      <c r="D91" s="204">
        <v>154</v>
      </c>
      <c r="E91" s="197">
        <v>203</v>
      </c>
      <c r="F91" s="192">
        <f t="shared" si="3"/>
        <v>357</v>
      </c>
      <c r="G91" s="2"/>
      <c r="H91" s="2"/>
      <c r="I91" s="2"/>
      <c r="J91" s="2"/>
      <c r="K91" s="196"/>
      <c r="L91" s="196"/>
      <c r="M91" s="196"/>
      <c r="N91" s="196"/>
      <c r="O91" s="196"/>
      <c r="P91" s="196"/>
    </row>
    <row r="92" spans="1:16" ht="15">
      <c r="A92" s="2"/>
      <c r="B92" s="2"/>
      <c r="C92" s="142" t="s">
        <v>25</v>
      </c>
      <c r="D92" s="204">
        <v>153</v>
      </c>
      <c r="E92" s="197">
        <v>170</v>
      </c>
      <c r="F92" s="192">
        <f t="shared" si="3"/>
        <v>323</v>
      </c>
      <c r="G92" s="2"/>
      <c r="H92" s="2"/>
      <c r="I92" s="2"/>
      <c r="J92" s="2"/>
      <c r="K92" s="196"/>
      <c r="L92" s="196"/>
      <c r="M92" s="196"/>
      <c r="N92" s="196"/>
      <c r="O92" s="196"/>
      <c r="P92" s="196"/>
    </row>
    <row r="93" spans="1:16" ht="15">
      <c r="A93" s="2"/>
      <c r="B93" s="2"/>
      <c r="C93" s="142" t="s">
        <v>26</v>
      </c>
      <c r="D93" s="204">
        <v>68</v>
      </c>
      <c r="E93" s="197">
        <v>103</v>
      </c>
      <c r="F93" s="192">
        <f t="shared" si="3"/>
        <v>171</v>
      </c>
      <c r="G93" s="2"/>
      <c r="H93" s="2"/>
      <c r="I93" s="2"/>
      <c r="J93" s="2"/>
      <c r="K93" s="196"/>
      <c r="L93" s="196"/>
      <c r="M93" s="196"/>
      <c r="N93" s="196"/>
      <c r="O93" s="196"/>
      <c r="P93" s="196"/>
    </row>
    <row r="94" spans="1:16" ht="15.75" thickBot="1">
      <c r="A94" s="2"/>
      <c r="B94" s="2"/>
      <c r="C94" s="142" t="s">
        <v>27</v>
      </c>
      <c r="D94" s="206">
        <v>128</v>
      </c>
      <c r="E94" s="198">
        <v>180</v>
      </c>
      <c r="F94" s="192">
        <f t="shared" si="3"/>
        <v>308</v>
      </c>
      <c r="G94" s="2"/>
      <c r="H94" s="2"/>
      <c r="I94" s="2"/>
      <c r="J94" s="2"/>
      <c r="K94" s="196"/>
      <c r="L94" s="196"/>
      <c r="M94" s="196"/>
      <c r="N94" s="196"/>
      <c r="O94" s="196"/>
      <c r="P94" s="196"/>
    </row>
    <row r="95" spans="1:16" ht="15.75" thickBot="1">
      <c r="A95" s="2"/>
      <c r="B95" s="2"/>
      <c r="C95" s="144" t="s">
        <v>15</v>
      </c>
      <c r="D95" s="11">
        <f>SUM(D78:D94)</f>
        <v>5343</v>
      </c>
      <c r="E95" s="11">
        <f>SUM(E78:E94)</f>
        <v>5989</v>
      </c>
      <c r="F95" s="31">
        <f>SUM(F78:F94)</f>
        <v>11332</v>
      </c>
      <c r="G95" s="2"/>
      <c r="H95" s="2"/>
      <c r="I95" s="2"/>
      <c r="J95" s="2"/>
      <c r="K95" s="196"/>
      <c r="L95" s="196"/>
      <c r="M95" s="196"/>
      <c r="N95" s="196"/>
      <c r="O95" s="196"/>
      <c r="P95" s="196"/>
    </row>
    <row r="96" spans="1:1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195"/>
      <c r="L96" s="195"/>
      <c r="M96" s="195"/>
      <c r="N96" s="195"/>
      <c r="O96" s="195"/>
      <c r="P96" s="195"/>
    </row>
    <row r="97" spans="1:16" ht="12.75">
      <c r="A97" s="2" t="s">
        <v>62</v>
      </c>
      <c r="B97" s="2"/>
      <c r="C97" s="2"/>
      <c r="D97" s="2"/>
      <c r="E97" s="2"/>
      <c r="F97" s="2"/>
      <c r="G97" s="2"/>
      <c r="H97" s="2"/>
      <c r="I97" s="2"/>
      <c r="J97" s="2"/>
      <c r="K97" s="195"/>
      <c r="L97" s="195"/>
      <c r="M97" s="195"/>
      <c r="N97" s="195"/>
      <c r="O97" s="195"/>
      <c r="P97" s="195"/>
    </row>
    <row r="98" spans="3:16" ht="13.5" thickBot="1">
      <c r="C98" s="2"/>
      <c r="D98" s="2"/>
      <c r="E98" s="2"/>
      <c r="F98" s="2"/>
      <c r="G98" s="2"/>
      <c r="H98" s="2"/>
      <c r="I98" s="2"/>
      <c r="J98" s="2"/>
      <c r="K98" s="195"/>
      <c r="L98" s="195"/>
      <c r="M98" s="195"/>
      <c r="N98" s="195"/>
      <c r="O98" s="195"/>
      <c r="P98" s="195"/>
    </row>
    <row r="99" spans="3:16" ht="13.5" thickBot="1">
      <c r="C99" s="341" t="s">
        <v>2</v>
      </c>
      <c r="D99" s="343" t="s">
        <v>67</v>
      </c>
      <c r="E99" s="344"/>
      <c r="F99" s="345"/>
      <c r="G99" s="2"/>
      <c r="H99" s="2"/>
      <c r="I99" s="2"/>
      <c r="J99" s="341" t="s">
        <v>2</v>
      </c>
      <c r="K99" s="343" t="s">
        <v>67</v>
      </c>
      <c r="L99" s="344"/>
      <c r="M99" s="345"/>
      <c r="N99" s="195"/>
      <c r="O99" s="195"/>
      <c r="P99" s="195"/>
    </row>
    <row r="100" spans="3:16" ht="13.5" thickBot="1">
      <c r="C100" s="346"/>
      <c r="D100" s="193" t="s">
        <v>3</v>
      </c>
      <c r="E100" s="151" t="s">
        <v>4</v>
      </c>
      <c r="F100" s="194" t="s">
        <v>5</v>
      </c>
      <c r="G100" s="2"/>
      <c r="H100" s="2"/>
      <c r="I100" s="2"/>
      <c r="J100" s="342"/>
      <c r="K100" s="193" t="s">
        <v>3</v>
      </c>
      <c r="L100" s="151" t="s">
        <v>4</v>
      </c>
      <c r="M100" s="194" t="s">
        <v>5</v>
      </c>
      <c r="N100" s="195"/>
      <c r="O100" s="195"/>
      <c r="P100" s="195"/>
    </row>
    <row r="101" spans="3:16" ht="15">
      <c r="C101" s="142" t="s">
        <v>6</v>
      </c>
      <c r="D101" s="208">
        <f>763+132+15</f>
        <v>910</v>
      </c>
      <c r="E101" s="199">
        <f>650+1+16</f>
        <v>667</v>
      </c>
      <c r="F101" s="192">
        <f aca="true" t="shared" si="4" ref="F101:F118">SUM(D101:E101)</f>
        <v>1577</v>
      </c>
      <c r="G101" s="2"/>
      <c r="H101" s="2"/>
      <c r="I101" s="2"/>
      <c r="J101" s="142" t="s">
        <v>7</v>
      </c>
      <c r="K101" s="201">
        <f>SUM(D101:D102)</f>
        <v>1765</v>
      </c>
      <c r="L101" s="202">
        <f>SUM(E101:E102)</f>
        <v>1480</v>
      </c>
      <c r="M101" s="203">
        <f>SUM(K101:L101)</f>
        <v>3245</v>
      </c>
      <c r="N101" s="2"/>
      <c r="O101" s="2"/>
      <c r="P101" s="2"/>
    </row>
    <row r="102" spans="3:16" ht="15">
      <c r="C102" s="143" t="s">
        <v>8</v>
      </c>
      <c r="D102" s="208">
        <v>855</v>
      </c>
      <c r="E102" s="199">
        <v>813</v>
      </c>
      <c r="F102" s="192">
        <f t="shared" si="4"/>
        <v>1668</v>
      </c>
      <c r="G102" s="2"/>
      <c r="H102" s="2"/>
      <c r="I102" s="2"/>
      <c r="J102" s="145" t="s">
        <v>9</v>
      </c>
      <c r="K102" s="201">
        <f>SUM(D103:D104)</f>
        <v>1978</v>
      </c>
      <c r="L102" s="202">
        <f>SUM(E103:E104)</f>
        <v>1849</v>
      </c>
      <c r="M102" s="203">
        <f>SUM(K102:L102)</f>
        <v>3827</v>
      </c>
      <c r="N102" s="195"/>
      <c r="O102" s="195"/>
      <c r="P102" s="195"/>
    </row>
    <row r="103" spans="3:16" ht="15">
      <c r="C103" s="142" t="s">
        <v>10</v>
      </c>
      <c r="D103" s="208">
        <v>893</v>
      </c>
      <c r="E103" s="199">
        <v>896</v>
      </c>
      <c r="F103" s="192">
        <f t="shared" si="4"/>
        <v>1789</v>
      </c>
      <c r="G103" s="2"/>
      <c r="H103" s="2"/>
      <c r="I103" s="2"/>
      <c r="J103" s="145" t="s">
        <v>11</v>
      </c>
      <c r="K103" s="201">
        <f>SUM(D105:D113)</f>
        <v>6292</v>
      </c>
      <c r="L103" s="202">
        <f>SUM(E105:E113)</f>
        <v>7270</v>
      </c>
      <c r="M103" s="203">
        <f>SUM(K103:L103)</f>
        <v>13562</v>
      </c>
      <c r="N103" s="195"/>
      <c r="O103" s="195"/>
      <c r="P103" s="195"/>
    </row>
    <row r="104" spans="3:16" ht="15.75" thickBot="1">
      <c r="C104" s="142" t="s">
        <v>12</v>
      </c>
      <c r="D104" s="208">
        <v>1085</v>
      </c>
      <c r="E104" s="199">
        <v>953</v>
      </c>
      <c r="F104" s="192">
        <f t="shared" si="4"/>
        <v>2038</v>
      </c>
      <c r="G104" s="2"/>
      <c r="H104" s="2"/>
      <c r="I104" s="2"/>
      <c r="J104" s="145" t="s">
        <v>13</v>
      </c>
      <c r="K104" s="199">
        <f>SUM(D114:D117)</f>
        <v>953</v>
      </c>
      <c r="L104" s="199">
        <f>SUM(E114:E117)</f>
        <v>1339</v>
      </c>
      <c r="M104" s="199">
        <f>SUM(K104:L104)</f>
        <v>2292</v>
      </c>
      <c r="N104" s="195"/>
      <c r="O104" s="195"/>
      <c r="P104" s="195"/>
    </row>
    <row r="105" spans="3:16" ht="15.75" thickBot="1">
      <c r="C105" s="142" t="s">
        <v>14</v>
      </c>
      <c r="D105" s="208">
        <v>1023</v>
      </c>
      <c r="E105" s="199">
        <v>1041</v>
      </c>
      <c r="F105" s="192">
        <f t="shared" si="4"/>
        <v>2064</v>
      </c>
      <c r="G105" s="2"/>
      <c r="H105" s="2"/>
      <c r="I105" s="2"/>
      <c r="J105" s="146" t="s">
        <v>15</v>
      </c>
      <c r="K105" s="10">
        <f>SUM(K101:K104)</f>
        <v>10988</v>
      </c>
      <c r="L105" s="11">
        <f>SUM(L101:L104)</f>
        <v>11938</v>
      </c>
      <c r="M105" s="31">
        <f>SUM(K105:L105)</f>
        <v>22926</v>
      </c>
      <c r="N105" s="195"/>
      <c r="O105" s="195"/>
      <c r="P105" s="195"/>
    </row>
    <row r="106" spans="3:16" ht="15">
      <c r="C106" s="142" t="s">
        <v>16</v>
      </c>
      <c r="D106" s="208">
        <v>803</v>
      </c>
      <c r="E106" s="199">
        <v>915</v>
      </c>
      <c r="F106" s="192">
        <f t="shared" si="4"/>
        <v>1718</v>
      </c>
      <c r="G106" s="2"/>
      <c r="H106" s="2"/>
      <c r="I106" s="2"/>
      <c r="J106" s="2"/>
      <c r="K106" s="2"/>
      <c r="L106" s="2"/>
      <c r="M106" s="195"/>
      <c r="N106" s="195"/>
      <c r="O106" s="195"/>
      <c r="P106" s="195"/>
    </row>
    <row r="107" spans="3:16" ht="15">
      <c r="C107" s="142" t="s">
        <v>17</v>
      </c>
      <c r="D107" s="208">
        <v>685</v>
      </c>
      <c r="E107" s="199">
        <v>844</v>
      </c>
      <c r="F107" s="192">
        <f t="shared" si="4"/>
        <v>1529</v>
      </c>
      <c r="G107" s="2"/>
      <c r="H107" s="2"/>
      <c r="I107" s="2"/>
      <c r="J107" s="2"/>
      <c r="K107" s="2"/>
      <c r="L107" s="2"/>
      <c r="M107" s="195"/>
      <c r="N107" s="195"/>
      <c r="O107" s="195"/>
      <c r="P107" s="195"/>
    </row>
    <row r="108" spans="3:16" ht="15">
      <c r="C108" s="142" t="s">
        <v>18</v>
      </c>
      <c r="D108" s="208">
        <v>771</v>
      </c>
      <c r="E108" s="199">
        <v>937</v>
      </c>
      <c r="F108" s="192">
        <f t="shared" si="4"/>
        <v>1708</v>
      </c>
      <c r="G108" s="2"/>
      <c r="H108" s="2"/>
      <c r="I108" s="2"/>
      <c r="J108" s="243" t="s">
        <v>79</v>
      </c>
      <c r="K108" s="247">
        <v>4022</v>
      </c>
      <c r="L108" s="2"/>
      <c r="M108" s="2"/>
      <c r="N108" s="2"/>
      <c r="O108" s="2"/>
      <c r="P108" s="2"/>
    </row>
    <row r="109" spans="3:16" ht="15">
      <c r="C109" s="142" t="s">
        <v>19</v>
      </c>
      <c r="D109" s="208">
        <v>740</v>
      </c>
      <c r="E109" s="199">
        <v>856</v>
      </c>
      <c r="F109" s="192">
        <f t="shared" si="4"/>
        <v>1596</v>
      </c>
      <c r="G109" s="2"/>
      <c r="H109" s="2"/>
      <c r="I109" s="2"/>
      <c r="J109" s="245" t="s">
        <v>78</v>
      </c>
      <c r="K109" s="248">
        <v>2677</v>
      </c>
      <c r="L109" s="2"/>
      <c r="M109" s="2"/>
      <c r="N109" s="2"/>
      <c r="O109" s="2"/>
      <c r="P109" s="2"/>
    </row>
    <row r="110" spans="3:16" ht="15">
      <c r="C110" s="142" t="s">
        <v>20</v>
      </c>
      <c r="D110" s="208">
        <v>728</v>
      </c>
      <c r="E110" s="199">
        <v>874</v>
      </c>
      <c r="F110" s="192">
        <f t="shared" si="4"/>
        <v>1602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3:16" ht="15">
      <c r="C111" s="142" t="s">
        <v>21</v>
      </c>
      <c r="D111" s="208">
        <v>655</v>
      </c>
      <c r="E111" s="199">
        <v>725</v>
      </c>
      <c r="F111" s="192">
        <f t="shared" si="4"/>
        <v>1380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3:16" ht="15">
      <c r="C112" s="142" t="s">
        <v>22</v>
      </c>
      <c r="D112" s="208">
        <v>511</v>
      </c>
      <c r="E112" s="199">
        <v>596</v>
      </c>
      <c r="F112" s="192">
        <f t="shared" si="4"/>
        <v>1107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3:16" ht="15">
      <c r="C113" s="142" t="s">
        <v>23</v>
      </c>
      <c r="D113" s="208">
        <v>376</v>
      </c>
      <c r="E113" s="199">
        <v>482</v>
      </c>
      <c r="F113" s="192">
        <f t="shared" si="4"/>
        <v>858</v>
      </c>
      <c r="G113" s="2"/>
      <c r="H113" s="2"/>
      <c r="I113" s="2"/>
      <c r="J113" s="2"/>
      <c r="K113" s="2"/>
      <c r="L113" s="2"/>
      <c r="M113" s="195"/>
      <c r="N113" s="195"/>
      <c r="O113" s="195"/>
      <c r="P113" s="195"/>
    </row>
    <row r="114" spans="3:16" ht="15">
      <c r="C114" s="142" t="s">
        <v>24</v>
      </c>
      <c r="D114" s="208">
        <v>286</v>
      </c>
      <c r="E114" s="199">
        <v>391</v>
      </c>
      <c r="F114" s="192">
        <f t="shared" si="4"/>
        <v>677</v>
      </c>
      <c r="G114" s="2"/>
      <c r="H114" s="2"/>
      <c r="I114" s="2"/>
      <c r="J114" s="2"/>
      <c r="K114" s="2"/>
      <c r="L114" s="2"/>
      <c r="M114" s="195"/>
      <c r="N114" s="195"/>
      <c r="O114" s="195"/>
      <c r="P114" s="195"/>
    </row>
    <row r="115" spans="3:16" ht="15">
      <c r="C115" s="142" t="s">
        <v>25</v>
      </c>
      <c r="D115" s="208">
        <v>215</v>
      </c>
      <c r="E115" s="199">
        <v>322</v>
      </c>
      <c r="F115" s="192">
        <f t="shared" si="4"/>
        <v>537</v>
      </c>
      <c r="G115" s="2"/>
      <c r="H115" s="2"/>
      <c r="I115" s="2"/>
      <c r="J115" s="2"/>
      <c r="K115" s="2"/>
      <c r="L115" s="2"/>
      <c r="M115" s="195"/>
      <c r="N115" s="195"/>
      <c r="O115" s="195"/>
      <c r="P115" s="195"/>
    </row>
    <row r="116" spans="3:16" ht="15">
      <c r="C116" s="142" t="s">
        <v>26</v>
      </c>
      <c r="D116" s="208">
        <v>187</v>
      </c>
      <c r="E116" s="199">
        <v>237</v>
      </c>
      <c r="F116" s="192">
        <f t="shared" si="4"/>
        <v>424</v>
      </c>
      <c r="G116" s="2"/>
      <c r="H116" s="2"/>
      <c r="I116" s="2"/>
      <c r="J116" s="2"/>
      <c r="K116" s="2"/>
      <c r="L116" s="2"/>
      <c r="M116" s="195"/>
      <c r="N116" s="195"/>
      <c r="O116" s="195"/>
      <c r="P116" s="195"/>
    </row>
    <row r="117" spans="3:16" ht="15.75" thickBot="1">
      <c r="C117" s="142" t="s">
        <v>27</v>
      </c>
      <c r="D117" s="209">
        <v>265</v>
      </c>
      <c r="E117" s="200">
        <v>389</v>
      </c>
      <c r="F117" s="192">
        <f t="shared" si="4"/>
        <v>654</v>
      </c>
      <c r="G117" s="2"/>
      <c r="H117" s="2"/>
      <c r="I117" s="2"/>
      <c r="J117" s="2"/>
      <c r="K117" s="2"/>
      <c r="L117" s="2"/>
      <c r="M117" s="195"/>
      <c r="N117" s="195"/>
      <c r="O117" s="195"/>
      <c r="P117" s="195"/>
    </row>
    <row r="118" spans="3:16" ht="15.75" thickBot="1">
      <c r="C118" s="144" t="s">
        <v>15</v>
      </c>
      <c r="D118" s="11">
        <f>SUM(D101:D117)</f>
        <v>10988</v>
      </c>
      <c r="E118" s="11">
        <f>SUM(E101:E117)</f>
        <v>11938</v>
      </c>
      <c r="F118" s="31">
        <f t="shared" si="4"/>
        <v>22926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3:16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3:16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3:16" ht="13.5" thickBo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3:16" ht="13.5" thickBot="1">
      <c r="C122" s="341" t="s">
        <v>2</v>
      </c>
      <c r="D122" s="343" t="s">
        <v>68</v>
      </c>
      <c r="E122" s="344"/>
      <c r="F122" s="345"/>
      <c r="G122" s="2"/>
      <c r="H122" s="2"/>
      <c r="I122" s="2"/>
      <c r="J122" s="341" t="s">
        <v>2</v>
      </c>
      <c r="K122" s="343" t="s">
        <v>68</v>
      </c>
      <c r="L122" s="344"/>
      <c r="M122" s="345"/>
      <c r="N122" s="2"/>
      <c r="O122" s="2"/>
      <c r="P122" s="2"/>
    </row>
    <row r="123" spans="3:16" ht="13.5" thickBot="1">
      <c r="C123" s="346"/>
      <c r="D123" s="193" t="s">
        <v>3</v>
      </c>
      <c r="E123" s="151" t="s">
        <v>4</v>
      </c>
      <c r="F123" s="194" t="s">
        <v>5</v>
      </c>
      <c r="G123" s="2"/>
      <c r="H123" s="2"/>
      <c r="I123" s="2"/>
      <c r="J123" s="342"/>
      <c r="K123" s="193" t="s">
        <v>3</v>
      </c>
      <c r="L123" s="151" t="s">
        <v>4</v>
      </c>
      <c r="M123" s="194" t="s">
        <v>5</v>
      </c>
      <c r="N123" s="2"/>
      <c r="O123" s="2"/>
      <c r="P123" s="2"/>
    </row>
    <row r="124" spans="3:16" ht="15">
      <c r="C124" s="142" t="s">
        <v>6</v>
      </c>
      <c r="D124" s="208">
        <f>1373+266+40</f>
        <v>1679</v>
      </c>
      <c r="E124" s="199">
        <f>1286+0+44</f>
        <v>1330</v>
      </c>
      <c r="F124" s="192">
        <f aca="true" t="shared" si="5" ref="F124:F141">SUM(D124:E124)</f>
        <v>3009</v>
      </c>
      <c r="G124" s="2"/>
      <c r="H124" s="2"/>
      <c r="I124" s="2"/>
      <c r="J124" s="142" t="s">
        <v>7</v>
      </c>
      <c r="K124" s="201">
        <f>SUM(D124:D125)</f>
        <v>3298</v>
      </c>
      <c r="L124" s="202">
        <f>SUM(E124:E125)</f>
        <v>2849</v>
      </c>
      <c r="M124" s="203">
        <f>SUM(K124:L124)</f>
        <v>6147</v>
      </c>
      <c r="N124" s="2"/>
      <c r="O124" s="2"/>
      <c r="P124" s="2"/>
    </row>
    <row r="125" spans="3:16" ht="15">
      <c r="C125" s="143" t="s">
        <v>8</v>
      </c>
      <c r="D125" s="208">
        <v>1619</v>
      </c>
      <c r="E125" s="199">
        <v>1519</v>
      </c>
      <c r="F125" s="192">
        <f t="shared" si="5"/>
        <v>3138</v>
      </c>
      <c r="J125" s="145" t="s">
        <v>9</v>
      </c>
      <c r="K125" s="201">
        <f>SUM(D126:D127)</f>
        <v>3203</v>
      </c>
      <c r="L125" s="202">
        <f>SUM(E126:E127)</f>
        <v>3302</v>
      </c>
      <c r="M125" s="203">
        <f>SUM(K125:L125)</f>
        <v>6505</v>
      </c>
      <c r="N125" s="2"/>
      <c r="O125" s="2"/>
      <c r="P125" s="2"/>
    </row>
    <row r="126" spans="3:16" ht="15">
      <c r="C126" s="142" t="s">
        <v>10</v>
      </c>
      <c r="D126" s="208">
        <v>1538</v>
      </c>
      <c r="E126" s="199">
        <v>1555</v>
      </c>
      <c r="F126" s="192">
        <f t="shared" si="5"/>
        <v>3093</v>
      </c>
      <c r="J126" s="145" t="s">
        <v>11</v>
      </c>
      <c r="K126" s="201">
        <f>SUM(D128:D136)</f>
        <v>9782</v>
      </c>
      <c r="L126" s="202">
        <f>SUM(E128:E136)</f>
        <v>11876</v>
      </c>
      <c r="M126" s="203">
        <f>SUM(K126:L126)</f>
        <v>21658</v>
      </c>
      <c r="N126" s="195"/>
      <c r="O126" s="195"/>
      <c r="P126" s="195"/>
    </row>
    <row r="127" spans="3:16" ht="15.75" thickBot="1">
      <c r="C127" s="142" t="s">
        <v>12</v>
      </c>
      <c r="D127" s="208">
        <v>1665</v>
      </c>
      <c r="E127" s="199">
        <v>1747</v>
      </c>
      <c r="F127" s="192">
        <f t="shared" si="5"/>
        <v>3412</v>
      </c>
      <c r="J127" s="145" t="s">
        <v>13</v>
      </c>
      <c r="K127" s="199">
        <f>SUM(D137:D140)</f>
        <v>1759</v>
      </c>
      <c r="L127" s="199">
        <f>SUM(E137:E140)</f>
        <v>2180</v>
      </c>
      <c r="M127" s="199">
        <f>SUM(K127:L127)</f>
        <v>3939</v>
      </c>
      <c r="N127" s="195"/>
      <c r="O127" s="195"/>
      <c r="P127" s="195"/>
    </row>
    <row r="128" spans="3:16" ht="15.75" thickBot="1">
      <c r="C128" s="142" t="s">
        <v>14</v>
      </c>
      <c r="D128" s="208">
        <v>1510</v>
      </c>
      <c r="E128" s="199">
        <v>1681</v>
      </c>
      <c r="F128" s="192">
        <f t="shared" si="5"/>
        <v>3191</v>
      </c>
      <c r="J128" s="146" t="s">
        <v>15</v>
      </c>
      <c r="K128" s="10">
        <f>SUM(K124:K127)</f>
        <v>18042</v>
      </c>
      <c r="L128" s="11">
        <f>SUM(L124:L127)</f>
        <v>20207</v>
      </c>
      <c r="M128" s="31">
        <f>SUM(K128:L128)</f>
        <v>38249</v>
      </c>
      <c r="N128" s="195"/>
      <c r="O128" s="195"/>
      <c r="P128" s="195"/>
    </row>
    <row r="129" spans="3:16" ht="15">
      <c r="C129" s="142" t="s">
        <v>16</v>
      </c>
      <c r="D129" s="208">
        <v>1299</v>
      </c>
      <c r="E129" s="199">
        <v>1577</v>
      </c>
      <c r="F129" s="192">
        <f t="shared" si="5"/>
        <v>2876</v>
      </c>
      <c r="J129" s="2"/>
      <c r="K129" s="2"/>
      <c r="L129" s="2"/>
      <c r="M129" s="195"/>
      <c r="N129" s="195"/>
      <c r="O129" s="195"/>
      <c r="P129" s="195"/>
    </row>
    <row r="130" spans="3:16" ht="15">
      <c r="C130" s="142" t="s">
        <v>17</v>
      </c>
      <c r="D130" s="208">
        <v>1141</v>
      </c>
      <c r="E130" s="199">
        <v>1528</v>
      </c>
      <c r="F130" s="192">
        <f t="shared" si="5"/>
        <v>2669</v>
      </c>
      <c r="J130" s="2"/>
      <c r="K130" s="2"/>
      <c r="L130" s="2"/>
      <c r="M130" s="195"/>
      <c r="N130" s="195"/>
      <c r="O130" s="195"/>
      <c r="P130" s="195"/>
    </row>
    <row r="131" spans="3:16" ht="15">
      <c r="C131" s="142" t="s">
        <v>18</v>
      </c>
      <c r="D131" s="208">
        <v>1234</v>
      </c>
      <c r="E131" s="199">
        <v>1565</v>
      </c>
      <c r="F131" s="192">
        <f t="shared" si="5"/>
        <v>2799</v>
      </c>
      <c r="J131" s="243" t="s">
        <v>79</v>
      </c>
      <c r="K131" s="244">
        <v>6435</v>
      </c>
      <c r="L131" s="2"/>
      <c r="M131" s="2"/>
      <c r="N131" s="2"/>
      <c r="O131" s="2"/>
      <c r="P131" s="2"/>
    </row>
    <row r="132" spans="3:16" ht="15">
      <c r="C132" s="142" t="s">
        <v>19</v>
      </c>
      <c r="D132" s="208">
        <v>1251</v>
      </c>
      <c r="E132" s="199">
        <v>1520</v>
      </c>
      <c r="F132" s="192">
        <f t="shared" si="5"/>
        <v>2771</v>
      </c>
      <c r="J132" s="245" t="s">
        <v>78</v>
      </c>
      <c r="K132" s="246">
        <v>4005</v>
      </c>
      <c r="L132" s="2"/>
      <c r="M132" s="2"/>
      <c r="N132" s="2"/>
      <c r="O132" s="2"/>
      <c r="P132" s="2"/>
    </row>
    <row r="133" spans="3:16" ht="15">
      <c r="C133" s="142" t="s">
        <v>20</v>
      </c>
      <c r="D133" s="208">
        <v>1145</v>
      </c>
      <c r="E133" s="199">
        <v>1309</v>
      </c>
      <c r="F133" s="192">
        <f t="shared" si="5"/>
        <v>2454</v>
      </c>
      <c r="J133" s="2"/>
      <c r="K133" s="2"/>
      <c r="L133" s="2"/>
      <c r="M133" s="2"/>
      <c r="N133" s="2"/>
      <c r="O133" s="2"/>
      <c r="P133" s="2"/>
    </row>
    <row r="134" spans="3:16" ht="15">
      <c r="C134" s="142" t="s">
        <v>21</v>
      </c>
      <c r="D134" s="208">
        <v>941</v>
      </c>
      <c r="E134" s="199">
        <v>1133</v>
      </c>
      <c r="F134" s="192">
        <f t="shared" si="5"/>
        <v>2074</v>
      </c>
      <c r="J134" s="2"/>
      <c r="K134" s="2"/>
      <c r="L134" s="2"/>
      <c r="M134" s="2"/>
      <c r="N134" s="2"/>
      <c r="O134" s="2"/>
      <c r="P134" s="2"/>
    </row>
    <row r="135" spans="3:16" ht="15">
      <c r="C135" s="142" t="s">
        <v>22</v>
      </c>
      <c r="D135" s="208">
        <v>721</v>
      </c>
      <c r="E135" s="199">
        <v>841</v>
      </c>
      <c r="F135" s="192">
        <f t="shared" si="5"/>
        <v>1562</v>
      </c>
      <c r="J135" s="2"/>
      <c r="K135" s="2"/>
      <c r="L135" s="2"/>
      <c r="M135" s="2"/>
      <c r="N135" s="2"/>
      <c r="O135" s="2"/>
      <c r="P135" s="2"/>
    </row>
    <row r="136" spans="3:16" ht="15">
      <c r="C136" s="142" t="s">
        <v>23</v>
      </c>
      <c r="D136" s="208">
        <v>540</v>
      </c>
      <c r="E136" s="199">
        <v>722</v>
      </c>
      <c r="F136" s="192">
        <f t="shared" si="5"/>
        <v>1262</v>
      </c>
      <c r="J136" s="2"/>
      <c r="K136" s="2"/>
      <c r="L136" s="2"/>
      <c r="M136" s="195"/>
      <c r="N136" s="195"/>
      <c r="O136" s="195"/>
      <c r="P136" s="195"/>
    </row>
    <row r="137" spans="3:16" ht="15">
      <c r="C137" s="142" t="s">
        <v>24</v>
      </c>
      <c r="D137" s="208">
        <v>484</v>
      </c>
      <c r="E137" s="199">
        <v>594</v>
      </c>
      <c r="F137" s="192">
        <f t="shared" si="5"/>
        <v>1078</v>
      </c>
      <c r="J137" s="2"/>
      <c r="K137" s="2"/>
      <c r="L137" s="2"/>
      <c r="M137" s="195"/>
      <c r="N137" s="195"/>
      <c r="O137" s="195"/>
      <c r="P137" s="195"/>
    </row>
    <row r="138" spans="3:16" ht="15">
      <c r="C138" s="142" t="s">
        <v>25</v>
      </c>
      <c r="D138" s="208">
        <v>420</v>
      </c>
      <c r="E138" s="199">
        <v>458</v>
      </c>
      <c r="F138" s="192">
        <f t="shared" si="5"/>
        <v>878</v>
      </c>
      <c r="J138" s="2"/>
      <c r="K138" s="2"/>
      <c r="L138" s="2"/>
      <c r="M138" s="195"/>
      <c r="N138" s="195"/>
      <c r="O138" s="195"/>
      <c r="P138" s="195"/>
    </row>
    <row r="139" spans="3:16" ht="15">
      <c r="C139" s="142" t="s">
        <v>26</v>
      </c>
      <c r="D139" s="208">
        <v>280</v>
      </c>
      <c r="E139" s="199">
        <v>457</v>
      </c>
      <c r="F139" s="192">
        <f t="shared" si="5"/>
        <v>737</v>
      </c>
      <c r="J139" s="2"/>
      <c r="K139" s="2"/>
      <c r="L139" s="2"/>
      <c r="M139" s="195"/>
      <c r="N139" s="195"/>
      <c r="O139" s="195"/>
      <c r="P139" s="195"/>
    </row>
    <row r="140" spans="3:16" ht="15.75" thickBot="1">
      <c r="C140" s="142" t="s">
        <v>27</v>
      </c>
      <c r="D140" s="209">
        <v>575</v>
      </c>
      <c r="E140" s="200">
        <v>671</v>
      </c>
      <c r="F140" s="192">
        <f t="shared" si="5"/>
        <v>1246</v>
      </c>
      <c r="J140" s="2"/>
      <c r="K140" s="2"/>
      <c r="L140" s="2"/>
      <c r="M140" s="195"/>
      <c r="N140" s="195"/>
      <c r="O140" s="195"/>
      <c r="P140" s="195"/>
    </row>
    <row r="141" spans="3:16" ht="15.75" thickBot="1">
      <c r="C141" s="144" t="s">
        <v>15</v>
      </c>
      <c r="D141" s="11">
        <f>SUM(D124:D140)</f>
        <v>18042</v>
      </c>
      <c r="E141" s="11">
        <f>SUM(E124:E140)</f>
        <v>20207</v>
      </c>
      <c r="F141" s="31">
        <f t="shared" si="5"/>
        <v>38249</v>
      </c>
      <c r="J141" s="2"/>
      <c r="K141" s="2"/>
      <c r="L141" s="2"/>
      <c r="M141" s="2"/>
      <c r="N141" s="2"/>
      <c r="O141" s="2"/>
      <c r="P141" s="2"/>
    </row>
    <row r="142" spans="10:16" ht="12.75">
      <c r="J142" s="2"/>
      <c r="K142" s="2"/>
      <c r="L142" s="2"/>
      <c r="M142" s="2"/>
      <c r="N142" s="2"/>
      <c r="O142" s="2"/>
      <c r="P142" s="2"/>
    </row>
    <row r="143" spans="10:16" ht="12.75">
      <c r="J143" s="2"/>
      <c r="K143" s="2"/>
      <c r="L143" s="2"/>
      <c r="M143" s="2"/>
      <c r="N143" s="2"/>
      <c r="O143" s="2"/>
      <c r="P143" s="2"/>
    </row>
    <row r="144" spans="10:16" ht="13.5" thickBot="1">
      <c r="J144" s="2"/>
      <c r="K144" s="2"/>
      <c r="L144" s="2"/>
      <c r="M144" s="2"/>
      <c r="N144" s="2"/>
      <c r="O144" s="2"/>
      <c r="P144" s="2"/>
    </row>
    <row r="145" spans="3:16" ht="13.5" thickBot="1">
      <c r="C145" s="341" t="s">
        <v>2</v>
      </c>
      <c r="D145" s="343" t="s">
        <v>69</v>
      </c>
      <c r="E145" s="344"/>
      <c r="F145" s="345"/>
      <c r="J145" s="341" t="s">
        <v>2</v>
      </c>
      <c r="K145" s="343" t="s">
        <v>69</v>
      </c>
      <c r="L145" s="344"/>
      <c r="M145" s="345"/>
      <c r="N145" s="2"/>
      <c r="O145" s="2"/>
      <c r="P145" s="2"/>
    </row>
    <row r="146" spans="3:16" ht="13.5" thickBot="1">
      <c r="C146" s="346"/>
      <c r="D146" s="193" t="s">
        <v>3</v>
      </c>
      <c r="E146" s="151" t="s">
        <v>4</v>
      </c>
      <c r="F146" s="194" t="s">
        <v>5</v>
      </c>
      <c r="J146" s="342"/>
      <c r="K146" s="193" t="s">
        <v>3</v>
      </c>
      <c r="L146" s="151" t="s">
        <v>4</v>
      </c>
      <c r="M146" s="194" t="s">
        <v>5</v>
      </c>
      <c r="N146" s="2"/>
      <c r="O146" s="2"/>
      <c r="P146" s="2"/>
    </row>
    <row r="147" spans="3:16" ht="15">
      <c r="C147" s="142" t="s">
        <v>6</v>
      </c>
      <c r="D147" s="204">
        <v>11</v>
      </c>
      <c r="E147" s="197">
        <v>14</v>
      </c>
      <c r="F147" s="192">
        <f aca="true" t="shared" si="6" ref="F147:F164">SUM(D147:E147)</f>
        <v>25</v>
      </c>
      <c r="J147" s="142" t="s">
        <v>7</v>
      </c>
      <c r="K147" s="201">
        <f>SUM(D147:D148)</f>
        <v>42</v>
      </c>
      <c r="L147" s="202">
        <f>SUM(E147:E148)</f>
        <v>32</v>
      </c>
      <c r="M147" s="203">
        <f>SUM(K147:L147)</f>
        <v>74</v>
      </c>
      <c r="N147" s="2"/>
      <c r="O147" s="2"/>
      <c r="P147" s="2"/>
    </row>
    <row r="148" spans="3:16" ht="15">
      <c r="C148" s="143" t="s">
        <v>8</v>
      </c>
      <c r="D148" s="204">
        <v>31</v>
      </c>
      <c r="E148" s="197">
        <v>18</v>
      </c>
      <c r="F148" s="192">
        <f t="shared" si="6"/>
        <v>49</v>
      </c>
      <c r="J148" s="145" t="s">
        <v>9</v>
      </c>
      <c r="K148" s="201">
        <f>SUM(D149:D150)</f>
        <v>114</v>
      </c>
      <c r="L148" s="202">
        <f>SUM(E149:E150)</f>
        <v>91</v>
      </c>
      <c r="M148" s="203">
        <f>SUM(K148:L148)</f>
        <v>205</v>
      </c>
      <c r="N148" s="2"/>
      <c r="O148" s="2"/>
      <c r="P148" s="2"/>
    </row>
    <row r="149" spans="3:16" ht="15">
      <c r="C149" s="142" t="s">
        <v>10</v>
      </c>
      <c r="D149" s="204">
        <v>42</v>
      </c>
      <c r="E149" s="197">
        <v>48</v>
      </c>
      <c r="F149" s="192">
        <f t="shared" si="6"/>
        <v>90</v>
      </c>
      <c r="J149" s="145" t="s">
        <v>11</v>
      </c>
      <c r="K149" s="201">
        <f>SUM(D151:D159)</f>
        <v>404</v>
      </c>
      <c r="L149" s="202">
        <f>SUM(E151:E159)</f>
        <v>296</v>
      </c>
      <c r="M149" s="203">
        <f>SUM(K149:L149)</f>
        <v>700</v>
      </c>
      <c r="N149" s="2"/>
      <c r="O149" s="2"/>
      <c r="P149" s="2"/>
    </row>
    <row r="150" spans="3:16" ht="15.75" thickBot="1">
      <c r="C150" s="142" t="s">
        <v>12</v>
      </c>
      <c r="D150" s="204">
        <v>72</v>
      </c>
      <c r="E150" s="197">
        <v>43</v>
      </c>
      <c r="F150" s="192">
        <f t="shared" si="6"/>
        <v>115</v>
      </c>
      <c r="J150" s="145" t="s">
        <v>13</v>
      </c>
      <c r="K150" s="199">
        <f>SUM(D160:D163)</f>
        <v>65</v>
      </c>
      <c r="L150" s="199">
        <f>SUM(E160:E163)</f>
        <v>68</v>
      </c>
      <c r="M150" s="199">
        <f>SUM(K150:L150)</f>
        <v>133</v>
      </c>
      <c r="N150" s="195"/>
      <c r="O150" s="195"/>
      <c r="P150" s="195"/>
    </row>
    <row r="151" spans="3:16" ht="15.75" thickBot="1">
      <c r="C151" s="142" t="s">
        <v>14</v>
      </c>
      <c r="D151" s="204">
        <v>57</v>
      </c>
      <c r="E151" s="197">
        <v>33</v>
      </c>
      <c r="F151" s="192">
        <f t="shared" si="6"/>
        <v>90</v>
      </c>
      <c r="J151" s="146" t="s">
        <v>15</v>
      </c>
      <c r="K151" s="10">
        <f>SUM(K147:K150)</f>
        <v>625</v>
      </c>
      <c r="L151" s="11">
        <f>SUM(L147:L150)</f>
        <v>487</v>
      </c>
      <c r="M151" s="31">
        <f>SUM(K151:L151)</f>
        <v>1112</v>
      </c>
      <c r="N151" s="195"/>
      <c r="O151" s="195"/>
      <c r="P151" s="195"/>
    </row>
    <row r="152" spans="3:16" ht="15">
      <c r="C152" s="142" t="s">
        <v>16</v>
      </c>
      <c r="D152" s="204">
        <v>42</v>
      </c>
      <c r="E152" s="197">
        <v>28</v>
      </c>
      <c r="F152" s="192">
        <f t="shared" si="6"/>
        <v>70</v>
      </c>
      <c r="J152" s="2"/>
      <c r="K152" s="2"/>
      <c r="L152" s="2"/>
      <c r="M152" s="195"/>
      <c r="N152" s="195"/>
      <c r="O152" s="195"/>
      <c r="P152" s="195"/>
    </row>
    <row r="153" spans="3:16" ht="15">
      <c r="C153" s="142" t="s">
        <v>17</v>
      </c>
      <c r="D153" s="204">
        <v>33</v>
      </c>
      <c r="E153" s="197">
        <v>31</v>
      </c>
      <c r="F153" s="192">
        <f t="shared" si="6"/>
        <v>64</v>
      </c>
      <c r="J153" s="2"/>
      <c r="K153" s="2"/>
      <c r="L153" s="2"/>
      <c r="M153" s="195"/>
      <c r="N153" s="195"/>
      <c r="O153" s="195"/>
      <c r="P153" s="195"/>
    </row>
    <row r="154" spans="3:16" ht="15">
      <c r="C154" s="142" t="s">
        <v>18</v>
      </c>
      <c r="D154" s="204">
        <v>50</v>
      </c>
      <c r="E154" s="197">
        <v>39</v>
      </c>
      <c r="F154" s="192">
        <f t="shared" si="6"/>
        <v>89</v>
      </c>
      <c r="J154" s="243" t="s">
        <v>79</v>
      </c>
      <c r="K154" s="247">
        <v>234</v>
      </c>
      <c r="L154" s="2"/>
      <c r="M154" s="195"/>
      <c r="N154" s="195"/>
      <c r="O154" s="195"/>
      <c r="P154" s="195"/>
    </row>
    <row r="155" spans="3:16" ht="15">
      <c r="C155" s="142" t="s">
        <v>19</v>
      </c>
      <c r="D155" s="204">
        <v>52</v>
      </c>
      <c r="E155" s="197">
        <v>40</v>
      </c>
      <c r="F155" s="192">
        <f t="shared" si="6"/>
        <v>92</v>
      </c>
      <c r="J155" s="245" t="s">
        <v>78</v>
      </c>
      <c r="K155" s="248">
        <v>125</v>
      </c>
      <c r="L155" s="2"/>
      <c r="M155" s="2"/>
      <c r="N155" s="2"/>
      <c r="O155" s="2"/>
      <c r="P155" s="2"/>
    </row>
    <row r="156" spans="3:16" ht="15">
      <c r="C156" s="142" t="s">
        <v>20</v>
      </c>
      <c r="D156" s="204">
        <v>59</v>
      </c>
      <c r="E156" s="197">
        <v>47</v>
      </c>
      <c r="F156" s="192">
        <f t="shared" si="6"/>
        <v>106</v>
      </c>
      <c r="J156" s="2"/>
      <c r="K156" s="2"/>
      <c r="L156" s="2"/>
      <c r="M156" s="2"/>
      <c r="N156" s="2"/>
      <c r="O156" s="2"/>
      <c r="P156" s="2"/>
    </row>
    <row r="157" spans="3:16" ht="15">
      <c r="C157" s="142" t="s">
        <v>21</v>
      </c>
      <c r="D157" s="204">
        <v>51</v>
      </c>
      <c r="E157" s="197">
        <v>24</v>
      </c>
      <c r="F157" s="192">
        <f t="shared" si="6"/>
        <v>75</v>
      </c>
      <c r="J157" s="2"/>
      <c r="K157" s="2"/>
      <c r="L157" s="2"/>
      <c r="M157" s="2"/>
      <c r="N157" s="2"/>
      <c r="O157" s="2"/>
      <c r="P157" s="2"/>
    </row>
    <row r="158" spans="3:16" ht="15">
      <c r="C158" s="142" t="s">
        <v>22</v>
      </c>
      <c r="D158" s="204">
        <v>34</v>
      </c>
      <c r="E158" s="197">
        <v>30</v>
      </c>
      <c r="F158" s="192">
        <f t="shared" si="6"/>
        <v>64</v>
      </c>
      <c r="J158" s="2"/>
      <c r="K158" s="2"/>
      <c r="L158" s="2"/>
      <c r="M158" s="2"/>
      <c r="N158" s="2"/>
      <c r="O158" s="2"/>
      <c r="P158" s="2"/>
    </row>
    <row r="159" spans="3:16" ht="15">
      <c r="C159" s="142" t="s">
        <v>23</v>
      </c>
      <c r="D159" s="204">
        <v>26</v>
      </c>
      <c r="E159" s="197">
        <v>24</v>
      </c>
      <c r="F159" s="192">
        <f t="shared" si="6"/>
        <v>50</v>
      </c>
      <c r="J159" s="2"/>
      <c r="K159" s="2"/>
      <c r="L159" s="2"/>
      <c r="M159" s="2"/>
      <c r="N159" s="2"/>
      <c r="O159" s="2"/>
      <c r="P159" s="2"/>
    </row>
    <row r="160" spans="3:16" ht="15">
      <c r="C160" s="142" t="s">
        <v>24</v>
      </c>
      <c r="D160" s="204">
        <v>15</v>
      </c>
      <c r="E160" s="197">
        <v>23</v>
      </c>
      <c r="F160" s="192">
        <f t="shared" si="6"/>
        <v>38</v>
      </c>
      <c r="J160" s="2"/>
      <c r="K160" s="2"/>
      <c r="L160" s="2"/>
      <c r="M160" s="195"/>
      <c r="N160" s="195"/>
      <c r="O160" s="195"/>
      <c r="P160" s="195"/>
    </row>
    <row r="161" spans="3:16" ht="15">
      <c r="C161" s="142" t="s">
        <v>25</v>
      </c>
      <c r="D161" s="204">
        <v>23</v>
      </c>
      <c r="E161" s="197">
        <v>20</v>
      </c>
      <c r="F161" s="192">
        <f t="shared" si="6"/>
        <v>43</v>
      </c>
      <c r="J161" s="2"/>
      <c r="K161" s="2"/>
      <c r="L161" s="2"/>
      <c r="M161" s="2"/>
      <c r="N161" s="2"/>
      <c r="O161" s="2"/>
      <c r="P161" s="2"/>
    </row>
    <row r="162" spans="3:16" ht="15">
      <c r="C162" s="142" t="s">
        <v>26</v>
      </c>
      <c r="D162" s="204">
        <v>10</v>
      </c>
      <c r="E162" s="197">
        <v>9</v>
      </c>
      <c r="F162" s="192">
        <f t="shared" si="6"/>
        <v>19</v>
      </c>
      <c r="J162" s="2"/>
      <c r="K162" s="2"/>
      <c r="L162" s="2"/>
      <c r="M162" s="2"/>
      <c r="N162" s="2"/>
      <c r="O162" s="2"/>
      <c r="P162" s="2"/>
    </row>
    <row r="163" spans="3:16" ht="15.75" thickBot="1">
      <c r="C163" s="142" t="s">
        <v>27</v>
      </c>
      <c r="D163" s="206">
        <v>17</v>
      </c>
      <c r="E163" s="198">
        <v>16</v>
      </c>
      <c r="F163" s="192">
        <f t="shared" si="6"/>
        <v>33</v>
      </c>
      <c r="J163" s="2"/>
      <c r="K163" s="2"/>
      <c r="L163" s="2"/>
      <c r="M163" s="2"/>
      <c r="N163" s="2"/>
      <c r="O163" s="2"/>
      <c r="P163" s="2"/>
    </row>
    <row r="164" spans="3:16" ht="15.75" thickBot="1">
      <c r="C164" s="144" t="s">
        <v>15</v>
      </c>
      <c r="D164" s="11">
        <f>SUM(D147:D163)</f>
        <v>625</v>
      </c>
      <c r="E164" s="11">
        <f>SUM(E147:E163)</f>
        <v>487</v>
      </c>
      <c r="F164" s="31">
        <f t="shared" si="6"/>
        <v>1112</v>
      </c>
      <c r="J164" s="2"/>
      <c r="K164" s="2"/>
      <c r="L164" s="2"/>
      <c r="M164" s="2"/>
      <c r="N164" s="2"/>
      <c r="O164" s="2"/>
      <c r="P164" s="2"/>
    </row>
    <row r="165" spans="10:16" ht="12.75">
      <c r="J165" s="2"/>
      <c r="K165" s="2"/>
      <c r="L165" s="2"/>
      <c r="M165" s="2"/>
      <c r="N165" s="2"/>
      <c r="O165" s="2"/>
      <c r="P165" s="2"/>
    </row>
    <row r="166" spans="10:16" ht="12.75">
      <c r="J166" s="2"/>
      <c r="K166" s="2"/>
      <c r="L166" s="2"/>
      <c r="M166" s="2"/>
      <c r="N166" s="2"/>
      <c r="O166" s="2"/>
      <c r="P166" s="2"/>
    </row>
    <row r="167" spans="10:16" ht="13.5" thickBot="1">
      <c r="J167" s="2"/>
      <c r="K167" s="2"/>
      <c r="L167" s="2"/>
      <c r="M167" s="2"/>
      <c r="N167" s="2"/>
      <c r="O167" s="2"/>
      <c r="P167" s="2"/>
    </row>
    <row r="168" spans="3:16" ht="13.5" thickBot="1">
      <c r="C168" s="341" t="s">
        <v>2</v>
      </c>
      <c r="D168" s="343" t="s">
        <v>70</v>
      </c>
      <c r="E168" s="344"/>
      <c r="F168" s="345"/>
      <c r="J168" s="341" t="s">
        <v>2</v>
      </c>
      <c r="K168" s="343" t="s">
        <v>70</v>
      </c>
      <c r="L168" s="344"/>
      <c r="M168" s="345"/>
      <c r="N168" s="2"/>
      <c r="O168" s="2"/>
      <c r="P168" s="2"/>
    </row>
    <row r="169" spans="3:16" ht="13.5" thickBot="1">
      <c r="C169" s="346"/>
      <c r="D169" s="193" t="s">
        <v>3</v>
      </c>
      <c r="E169" s="151" t="s">
        <v>4</v>
      </c>
      <c r="F169" s="194" t="s">
        <v>5</v>
      </c>
      <c r="J169" s="342"/>
      <c r="K169" s="193" t="s">
        <v>3</v>
      </c>
      <c r="L169" s="151" t="s">
        <v>4</v>
      </c>
      <c r="M169" s="194" t="s">
        <v>5</v>
      </c>
      <c r="N169" s="2"/>
      <c r="O169" s="2"/>
      <c r="P169" s="2"/>
    </row>
    <row r="170" spans="3:16" ht="15">
      <c r="C170" s="142" t="s">
        <v>6</v>
      </c>
      <c r="D170" s="204">
        <f>8+2</f>
        <v>10</v>
      </c>
      <c r="E170" s="197">
        <f>8+0</f>
        <v>8</v>
      </c>
      <c r="F170" s="192">
        <f aca="true" t="shared" si="7" ref="F170:F187">SUM(D170:E170)</f>
        <v>18</v>
      </c>
      <c r="J170" s="142" t="s">
        <v>7</v>
      </c>
      <c r="K170" s="201">
        <f>SUM(D170:D171)</f>
        <v>22</v>
      </c>
      <c r="L170" s="202">
        <f>SUM(E170:E171)</f>
        <v>23</v>
      </c>
      <c r="M170" s="203">
        <f>SUM(K170:L170)</f>
        <v>45</v>
      </c>
      <c r="N170" s="2"/>
      <c r="O170" s="2"/>
      <c r="P170" s="2"/>
    </row>
    <row r="171" spans="3:16" ht="15">
      <c r="C171" s="143" t="s">
        <v>8</v>
      </c>
      <c r="D171" s="204">
        <v>12</v>
      </c>
      <c r="E171" s="197">
        <v>15</v>
      </c>
      <c r="F171" s="192">
        <f t="shared" si="7"/>
        <v>27</v>
      </c>
      <c r="J171" s="145" t="s">
        <v>9</v>
      </c>
      <c r="K171" s="201">
        <f>SUM(D172:D173)</f>
        <v>41</v>
      </c>
      <c r="L171" s="202">
        <f>SUM(E172:E173)</f>
        <v>29</v>
      </c>
      <c r="M171" s="203">
        <f>SUM(K171:L171)</f>
        <v>70</v>
      </c>
      <c r="N171" s="2"/>
      <c r="O171" s="2"/>
      <c r="P171" s="2"/>
    </row>
    <row r="172" spans="3:16" ht="15">
      <c r="C172" s="142" t="s">
        <v>10</v>
      </c>
      <c r="D172" s="204">
        <v>21</v>
      </c>
      <c r="E172" s="197">
        <v>9</v>
      </c>
      <c r="F172" s="192">
        <f t="shared" si="7"/>
        <v>30</v>
      </c>
      <c r="J172" s="145" t="s">
        <v>11</v>
      </c>
      <c r="K172" s="201">
        <f>SUM(D174:D182)</f>
        <v>138</v>
      </c>
      <c r="L172" s="202">
        <f>SUM(E174:E182)</f>
        <v>124</v>
      </c>
      <c r="M172" s="203">
        <f>SUM(K172:L172)</f>
        <v>262</v>
      </c>
      <c r="N172" s="2"/>
      <c r="O172" s="2"/>
      <c r="P172" s="2"/>
    </row>
    <row r="173" spans="3:16" ht="15.75" thickBot="1">
      <c r="C173" s="142" t="s">
        <v>12</v>
      </c>
      <c r="D173" s="204">
        <v>20</v>
      </c>
      <c r="E173" s="197">
        <v>20</v>
      </c>
      <c r="F173" s="192">
        <f t="shared" si="7"/>
        <v>40</v>
      </c>
      <c r="J173" s="145" t="s">
        <v>13</v>
      </c>
      <c r="K173" s="199">
        <f>SUM(D183:D186)</f>
        <v>24</v>
      </c>
      <c r="L173" s="199">
        <f>SUM(E183:E186)</f>
        <v>30</v>
      </c>
      <c r="M173" s="199">
        <f>SUM(K173:L173)</f>
        <v>54</v>
      </c>
      <c r="N173" s="2"/>
      <c r="O173" s="2"/>
      <c r="P173" s="2"/>
    </row>
    <row r="174" spans="3:16" ht="15.75" thickBot="1">
      <c r="C174" s="142" t="s">
        <v>14</v>
      </c>
      <c r="D174" s="204">
        <v>22</v>
      </c>
      <c r="E174" s="197">
        <v>16</v>
      </c>
      <c r="F174" s="192">
        <f t="shared" si="7"/>
        <v>38</v>
      </c>
      <c r="J174" s="146" t="s">
        <v>15</v>
      </c>
      <c r="K174" s="10">
        <f>SUM(K170:K173)</f>
        <v>225</v>
      </c>
      <c r="L174" s="11">
        <f>SUM(L170:L173)</f>
        <v>206</v>
      </c>
      <c r="M174" s="31">
        <f>SUM(K174:L174)</f>
        <v>431</v>
      </c>
      <c r="N174" s="2"/>
      <c r="O174" s="2"/>
      <c r="P174" s="2"/>
    </row>
    <row r="175" spans="3:16" ht="15">
      <c r="C175" s="142" t="s">
        <v>16</v>
      </c>
      <c r="D175" s="204">
        <v>8</v>
      </c>
      <c r="E175" s="197">
        <v>15</v>
      </c>
      <c r="F175" s="192">
        <f t="shared" si="7"/>
        <v>23</v>
      </c>
      <c r="J175" s="2"/>
      <c r="K175" s="2"/>
      <c r="L175" s="2"/>
      <c r="M175" s="2"/>
      <c r="N175" s="2"/>
      <c r="O175" s="2"/>
      <c r="P175" s="2"/>
    </row>
    <row r="176" spans="3:16" ht="15">
      <c r="C176" s="142" t="s">
        <v>17</v>
      </c>
      <c r="D176" s="204">
        <v>8</v>
      </c>
      <c r="E176" s="197">
        <v>7</v>
      </c>
      <c r="F176" s="192">
        <f t="shared" si="7"/>
        <v>15</v>
      </c>
      <c r="J176" s="2"/>
      <c r="K176" s="2"/>
      <c r="L176" s="2"/>
      <c r="M176" s="2"/>
      <c r="N176" s="2"/>
      <c r="O176" s="2"/>
      <c r="P176" s="2"/>
    </row>
    <row r="177" spans="3:16" ht="15">
      <c r="C177" s="142" t="s">
        <v>18</v>
      </c>
      <c r="D177" s="204">
        <v>10</v>
      </c>
      <c r="E177" s="197">
        <v>20</v>
      </c>
      <c r="F177" s="192">
        <f t="shared" si="7"/>
        <v>30</v>
      </c>
      <c r="J177" s="243" t="s">
        <v>79</v>
      </c>
      <c r="K177" s="247">
        <v>66</v>
      </c>
      <c r="L177" s="2"/>
      <c r="M177" s="2"/>
      <c r="N177" s="2"/>
      <c r="O177" s="2"/>
      <c r="P177" s="2"/>
    </row>
    <row r="178" spans="3:16" ht="15">
      <c r="C178" s="142" t="s">
        <v>19</v>
      </c>
      <c r="D178" s="204">
        <v>18</v>
      </c>
      <c r="E178" s="197">
        <v>21</v>
      </c>
      <c r="F178" s="192">
        <f t="shared" si="7"/>
        <v>39</v>
      </c>
      <c r="J178" s="245" t="s">
        <v>78</v>
      </c>
      <c r="K178" s="248">
        <v>45</v>
      </c>
      <c r="L178" s="2"/>
      <c r="M178" s="2"/>
      <c r="N178" s="2"/>
      <c r="O178" s="2"/>
      <c r="P178" s="2"/>
    </row>
    <row r="179" spans="3:16" ht="15">
      <c r="C179" s="142" t="s">
        <v>20</v>
      </c>
      <c r="D179" s="204">
        <v>23</v>
      </c>
      <c r="E179" s="197">
        <v>12</v>
      </c>
      <c r="F179" s="192">
        <f t="shared" si="7"/>
        <v>35</v>
      </c>
      <c r="J179" s="2"/>
      <c r="K179" s="2"/>
      <c r="L179" s="2"/>
      <c r="M179" s="2"/>
      <c r="N179" s="2"/>
      <c r="O179" s="2"/>
      <c r="P179" s="2"/>
    </row>
    <row r="180" spans="3:16" ht="15">
      <c r="C180" s="142" t="s">
        <v>21</v>
      </c>
      <c r="D180" s="204">
        <v>25</v>
      </c>
      <c r="E180" s="197">
        <v>13</v>
      </c>
      <c r="F180" s="192">
        <f t="shared" si="7"/>
        <v>38</v>
      </c>
      <c r="J180" s="2"/>
      <c r="K180" s="2"/>
      <c r="L180" s="2"/>
      <c r="M180" s="2"/>
      <c r="N180" s="2"/>
      <c r="O180" s="2"/>
      <c r="P180" s="2"/>
    </row>
    <row r="181" spans="3:16" ht="15">
      <c r="C181" s="142" t="s">
        <v>22</v>
      </c>
      <c r="D181" s="204">
        <v>10</v>
      </c>
      <c r="E181" s="197">
        <v>11</v>
      </c>
      <c r="F181" s="192">
        <f t="shared" si="7"/>
        <v>21</v>
      </c>
      <c r="J181" s="2"/>
      <c r="K181" s="2"/>
      <c r="L181" s="2"/>
      <c r="M181" s="2"/>
      <c r="N181" s="2"/>
      <c r="O181" s="2"/>
      <c r="P181" s="2"/>
    </row>
    <row r="182" spans="3:16" ht="15">
      <c r="C182" s="142" t="s">
        <v>23</v>
      </c>
      <c r="D182" s="204">
        <v>14</v>
      </c>
      <c r="E182" s="197">
        <v>9</v>
      </c>
      <c r="F182" s="192">
        <f t="shared" si="7"/>
        <v>23</v>
      </c>
      <c r="J182" s="2"/>
      <c r="K182" s="2"/>
      <c r="L182" s="2"/>
      <c r="M182" s="2"/>
      <c r="N182" s="2"/>
      <c r="O182" s="2"/>
      <c r="P182" s="2"/>
    </row>
    <row r="183" spans="3:16" ht="15">
      <c r="C183" s="142" t="s">
        <v>24</v>
      </c>
      <c r="D183" s="204">
        <v>11</v>
      </c>
      <c r="E183" s="197">
        <v>9</v>
      </c>
      <c r="F183" s="192">
        <f t="shared" si="7"/>
        <v>20</v>
      </c>
      <c r="J183" s="2"/>
      <c r="K183" s="2"/>
      <c r="L183" s="2"/>
      <c r="M183" s="2"/>
      <c r="N183" s="2"/>
      <c r="O183" s="2"/>
      <c r="P183" s="2"/>
    </row>
    <row r="184" spans="3:16" ht="15">
      <c r="C184" s="142" t="s">
        <v>25</v>
      </c>
      <c r="D184" s="204">
        <v>7</v>
      </c>
      <c r="E184" s="197">
        <v>9</v>
      </c>
      <c r="F184" s="192">
        <f t="shared" si="7"/>
        <v>16</v>
      </c>
      <c r="J184" s="2"/>
      <c r="K184" s="2"/>
      <c r="L184" s="2"/>
      <c r="M184" s="2"/>
      <c r="N184" s="2"/>
      <c r="O184" s="2"/>
      <c r="P184" s="2"/>
    </row>
    <row r="185" spans="3:16" ht="15">
      <c r="C185" s="142" t="s">
        <v>26</v>
      </c>
      <c r="D185" s="204">
        <v>2</v>
      </c>
      <c r="E185" s="197">
        <v>7</v>
      </c>
      <c r="F185" s="192">
        <f t="shared" si="7"/>
        <v>9</v>
      </c>
      <c r="J185" s="2"/>
      <c r="K185" s="2"/>
      <c r="L185" s="2"/>
      <c r="M185" s="2"/>
      <c r="N185" s="2"/>
      <c r="O185" s="2"/>
      <c r="P185" s="2"/>
    </row>
    <row r="186" spans="3:16" ht="15.75" thickBot="1">
      <c r="C186" s="142" t="s">
        <v>27</v>
      </c>
      <c r="D186" s="206">
        <v>4</v>
      </c>
      <c r="E186" s="198">
        <v>5</v>
      </c>
      <c r="F186" s="192">
        <f t="shared" si="7"/>
        <v>9</v>
      </c>
      <c r="J186" s="2"/>
      <c r="K186" s="2"/>
      <c r="L186" s="2"/>
      <c r="M186" s="2"/>
      <c r="N186" s="2"/>
      <c r="O186" s="2"/>
      <c r="P186" s="2"/>
    </row>
    <row r="187" spans="3:16" ht="15.75" thickBot="1">
      <c r="C187" s="144" t="s">
        <v>15</v>
      </c>
      <c r="D187" s="11">
        <f>SUM(D170:D186)</f>
        <v>225</v>
      </c>
      <c r="E187" s="11">
        <f>SUM(E170:E186)</f>
        <v>206</v>
      </c>
      <c r="F187" s="31">
        <f t="shared" si="7"/>
        <v>431</v>
      </c>
      <c r="J187" s="2"/>
      <c r="K187" s="2"/>
      <c r="L187" s="2"/>
      <c r="M187" s="2"/>
      <c r="N187" s="2"/>
      <c r="O187" s="2"/>
      <c r="P187" s="2"/>
    </row>
    <row r="188" spans="10:16" ht="12.75">
      <c r="J188" s="2"/>
      <c r="K188" s="2"/>
      <c r="L188" s="2"/>
      <c r="M188" s="2"/>
      <c r="N188" s="2"/>
      <c r="O188" s="2"/>
      <c r="P188" s="2"/>
    </row>
    <row r="189" spans="10:16" ht="12.75">
      <c r="J189" s="2"/>
      <c r="K189" s="2"/>
      <c r="L189" s="2"/>
      <c r="M189" s="2"/>
      <c r="N189" s="2"/>
      <c r="O189" s="2"/>
      <c r="P189" s="2"/>
    </row>
    <row r="190" spans="10:16" ht="12.75">
      <c r="J190" s="2"/>
      <c r="K190" s="2"/>
      <c r="L190" s="2"/>
      <c r="M190" s="2"/>
      <c r="N190" s="2"/>
      <c r="O190" s="2"/>
      <c r="P190" s="2"/>
    </row>
    <row r="191" spans="10:16" ht="12.75">
      <c r="J191" s="2"/>
      <c r="K191" s="2"/>
      <c r="L191" s="2"/>
      <c r="M191" s="2"/>
      <c r="N191" s="2"/>
      <c r="O191" s="2"/>
      <c r="P191" s="2"/>
    </row>
    <row r="192" spans="10:16" ht="12.75">
      <c r="J192" s="2"/>
      <c r="K192" s="2"/>
      <c r="L192" s="2"/>
      <c r="M192" s="2"/>
      <c r="N192" s="2"/>
      <c r="O192" s="2"/>
      <c r="P192" s="2"/>
    </row>
    <row r="193" spans="10:16" ht="12.75">
      <c r="J193" s="2"/>
      <c r="K193" s="2"/>
      <c r="L193" s="2"/>
      <c r="M193" s="2"/>
      <c r="N193" s="2"/>
      <c r="O193" s="2"/>
      <c r="P193" s="2"/>
    </row>
    <row r="194" spans="10:16" ht="12.75">
      <c r="J194" s="2"/>
      <c r="K194" s="2"/>
      <c r="L194" s="2"/>
      <c r="M194" s="2"/>
      <c r="N194" s="2"/>
      <c r="O194" s="2"/>
      <c r="P194" s="2"/>
    </row>
  </sheetData>
  <sheetProtection/>
  <mergeCells count="33">
    <mergeCell ref="K30:M30"/>
    <mergeCell ref="J53:J54"/>
    <mergeCell ref="K53:M53"/>
    <mergeCell ref="C145:C146"/>
    <mergeCell ref="D145:F145"/>
    <mergeCell ref="K145:M145"/>
    <mergeCell ref="K99:M99"/>
    <mergeCell ref="J122:J123"/>
    <mergeCell ref="K122:M122"/>
    <mergeCell ref="K76:M76"/>
    <mergeCell ref="K168:M168"/>
    <mergeCell ref="J145:J146"/>
    <mergeCell ref="C99:C100"/>
    <mergeCell ref="D99:F99"/>
    <mergeCell ref="C122:C123"/>
    <mergeCell ref="D122:F122"/>
    <mergeCell ref="J99:J100"/>
    <mergeCell ref="D30:F30"/>
    <mergeCell ref="C168:C169"/>
    <mergeCell ref="D168:F168"/>
    <mergeCell ref="J168:J169"/>
    <mergeCell ref="J30:J31"/>
    <mergeCell ref="J76:J77"/>
    <mergeCell ref="C2:N2"/>
    <mergeCell ref="C7:C8"/>
    <mergeCell ref="D7:F7"/>
    <mergeCell ref="J7:J8"/>
    <mergeCell ref="K7:M7"/>
    <mergeCell ref="C76:C77"/>
    <mergeCell ref="D76:F76"/>
    <mergeCell ref="C53:C54"/>
    <mergeCell ref="D53:F53"/>
    <mergeCell ref="C30:C31"/>
  </mergeCells>
  <printOptions/>
  <pageMargins left="0.39" right="0.53" top="0.984251968503937" bottom="0.984251968503937" header="0" footer="0"/>
  <pageSetup horizontalDpi="600" verticalDpi="600" orientation="landscape" paperSize="14" scale="70" r:id="rId1"/>
  <rowBreaks count="2" manualBreakCount="2">
    <brk id="28" max="12" man="1"/>
    <brk id="7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64"/>
  <sheetViews>
    <sheetView tabSelected="1" zoomScale="85" zoomScaleNormal="85" zoomScalePageLayoutView="0" workbookViewId="0" topLeftCell="A1">
      <selection activeCell="B4" sqref="B4"/>
    </sheetView>
  </sheetViews>
  <sheetFormatPr defaultColWidth="11.421875" defaultRowHeight="12.75"/>
  <cols>
    <col min="1" max="1" width="5.00390625" style="0" customWidth="1"/>
    <col min="3" max="3" width="16.421875" style="0" bestFit="1" customWidth="1"/>
    <col min="8" max="8" width="16.00390625" style="0" bestFit="1" customWidth="1"/>
  </cols>
  <sheetData>
    <row r="1" ht="13.5" thickBot="1"/>
    <row r="2" spans="2:11" ht="16.5" thickBot="1">
      <c r="B2" s="337" t="s">
        <v>72</v>
      </c>
      <c r="C2" s="347"/>
      <c r="D2" s="347"/>
      <c r="E2" s="347"/>
      <c r="F2" s="347"/>
      <c r="G2" s="347"/>
      <c r="H2" s="348"/>
      <c r="I2" s="348"/>
      <c r="J2" s="348"/>
      <c r="K2" s="349"/>
    </row>
    <row r="4" spans="2:3" ht="15.75">
      <c r="B4" s="1" t="s">
        <v>28</v>
      </c>
      <c r="C4" s="150" t="s">
        <v>29</v>
      </c>
    </row>
    <row r="5" spans="2:3" ht="12.75">
      <c r="B5" s="1"/>
      <c r="C5" s="2"/>
    </row>
    <row r="6" ht="13.5" thickBot="1"/>
    <row r="7" spans="3:11" ht="13.5" thickBot="1">
      <c r="C7" s="341" t="s">
        <v>2</v>
      </c>
      <c r="D7" s="343" t="s">
        <v>29</v>
      </c>
      <c r="E7" s="351"/>
      <c r="F7" s="352"/>
      <c r="G7" s="1"/>
      <c r="H7" s="341" t="s">
        <v>2</v>
      </c>
      <c r="I7" s="343" t="s">
        <v>29</v>
      </c>
      <c r="J7" s="351"/>
      <c r="K7" s="352"/>
    </row>
    <row r="8" spans="3:11" ht="13.5" thickBot="1">
      <c r="C8" s="350"/>
      <c r="D8" s="151" t="s">
        <v>3</v>
      </c>
      <c r="E8" s="194" t="s">
        <v>4</v>
      </c>
      <c r="F8" s="194" t="s">
        <v>5</v>
      </c>
      <c r="G8" s="1"/>
      <c r="H8" s="353"/>
      <c r="I8" s="193" t="s">
        <v>3</v>
      </c>
      <c r="J8" s="151" t="s">
        <v>4</v>
      </c>
      <c r="K8" s="151" t="s">
        <v>5</v>
      </c>
    </row>
    <row r="9" spans="2:11" ht="15">
      <c r="B9" s="3"/>
      <c r="C9" s="142" t="s">
        <v>6</v>
      </c>
      <c r="D9" s="204">
        <f>527+123</f>
        <v>650</v>
      </c>
      <c r="E9" s="197">
        <f>502+3</f>
        <v>505</v>
      </c>
      <c r="F9" s="199">
        <f aca="true" t="shared" si="0" ref="F9:F25">SUM(D9:E9)</f>
        <v>1155</v>
      </c>
      <c r="G9" s="223"/>
      <c r="H9" s="142" t="s">
        <v>7</v>
      </c>
      <c r="I9" s="201">
        <f>SUM(D9:D10)</f>
        <v>1360</v>
      </c>
      <c r="J9" s="202">
        <f>SUM(E9:E10)</f>
        <v>1178</v>
      </c>
      <c r="K9" s="203">
        <f>SUM(I9:J9)</f>
        <v>2538</v>
      </c>
    </row>
    <row r="10" spans="2:11" ht="15">
      <c r="B10" s="3"/>
      <c r="C10" s="143" t="s">
        <v>8</v>
      </c>
      <c r="D10" s="204">
        <v>710</v>
      </c>
      <c r="E10" s="197">
        <v>673</v>
      </c>
      <c r="F10" s="199">
        <f t="shared" si="0"/>
        <v>1383</v>
      </c>
      <c r="G10" s="223"/>
      <c r="H10" s="145" t="s">
        <v>9</v>
      </c>
      <c r="I10" s="201">
        <f>SUM(D11:D12)</f>
        <v>1745</v>
      </c>
      <c r="J10" s="202">
        <f>SUM(E11:E12)</f>
        <v>1677</v>
      </c>
      <c r="K10" s="203">
        <f>SUM(I10:J10)</f>
        <v>3422</v>
      </c>
    </row>
    <row r="11" spans="2:11" ht="15">
      <c r="B11" s="3"/>
      <c r="C11" s="142" t="s">
        <v>10</v>
      </c>
      <c r="D11" s="204">
        <v>809</v>
      </c>
      <c r="E11" s="197">
        <v>785</v>
      </c>
      <c r="F11" s="199">
        <f t="shared" si="0"/>
        <v>1594</v>
      </c>
      <c r="G11" s="223"/>
      <c r="H11" s="145" t="s">
        <v>11</v>
      </c>
      <c r="I11" s="201">
        <f>SUM(D13:D21)</f>
        <v>5897</v>
      </c>
      <c r="J11" s="202">
        <f>SUM(E13:E21)</f>
        <v>6039</v>
      </c>
      <c r="K11" s="203">
        <f>SUM(I11:J11)</f>
        <v>11936</v>
      </c>
    </row>
    <row r="12" spans="2:11" ht="15.75" thickBot="1">
      <c r="B12" s="3"/>
      <c r="C12" s="142" t="s">
        <v>12</v>
      </c>
      <c r="D12" s="204">
        <v>936</v>
      </c>
      <c r="E12" s="197">
        <v>892</v>
      </c>
      <c r="F12" s="199">
        <f t="shared" si="0"/>
        <v>1828</v>
      </c>
      <c r="G12" s="223"/>
      <c r="H12" s="145" t="s">
        <v>13</v>
      </c>
      <c r="I12" s="199">
        <f>SUM(D22:D25)</f>
        <v>1348</v>
      </c>
      <c r="J12" s="199">
        <f>SUM(E22:E25)</f>
        <v>1515</v>
      </c>
      <c r="K12" s="203">
        <f>SUM(I12:J12)</f>
        <v>2863</v>
      </c>
    </row>
    <row r="13" spans="2:11" ht="15.75" thickBot="1">
      <c r="B13" s="3"/>
      <c r="C13" s="142" t="s">
        <v>14</v>
      </c>
      <c r="D13" s="204">
        <v>865</v>
      </c>
      <c r="E13" s="197">
        <v>856</v>
      </c>
      <c r="F13" s="199">
        <f t="shared" si="0"/>
        <v>1721</v>
      </c>
      <c r="G13" s="223"/>
      <c r="H13" s="146" t="s">
        <v>15</v>
      </c>
      <c r="I13" s="10">
        <f>SUM(I9:I12)</f>
        <v>10350</v>
      </c>
      <c r="J13" s="10">
        <f>SUM(J9:J12)</f>
        <v>10409</v>
      </c>
      <c r="K13" s="11">
        <f>SUM(I13:J13)</f>
        <v>20759</v>
      </c>
    </row>
    <row r="14" spans="2:11" ht="15">
      <c r="B14" s="3"/>
      <c r="C14" s="142" t="s">
        <v>16</v>
      </c>
      <c r="D14" s="204">
        <v>661</v>
      </c>
      <c r="E14" s="197">
        <v>647</v>
      </c>
      <c r="F14" s="199">
        <f t="shared" si="0"/>
        <v>1308</v>
      </c>
      <c r="G14" s="223"/>
      <c r="H14" s="3"/>
      <c r="I14" s="3"/>
      <c r="J14" s="3"/>
      <c r="K14" s="3"/>
    </row>
    <row r="15" spans="2:13" ht="15">
      <c r="B15" s="3"/>
      <c r="C15" s="142" t="s">
        <v>17</v>
      </c>
      <c r="D15" s="204">
        <v>591</v>
      </c>
      <c r="E15" s="197">
        <v>651</v>
      </c>
      <c r="F15" s="199">
        <f t="shared" si="0"/>
        <v>1242</v>
      </c>
      <c r="G15" s="223"/>
      <c r="H15" s="9"/>
      <c r="I15" s="9"/>
      <c r="J15" s="9"/>
      <c r="K15" s="27"/>
      <c r="L15" s="15"/>
      <c r="M15" s="15"/>
    </row>
    <row r="16" spans="2:13" ht="15">
      <c r="B16" s="3"/>
      <c r="C16" s="142" t="s">
        <v>18</v>
      </c>
      <c r="D16" s="204">
        <v>658</v>
      </c>
      <c r="E16" s="197">
        <v>710</v>
      </c>
      <c r="F16" s="199">
        <f t="shared" si="0"/>
        <v>1368</v>
      </c>
      <c r="G16" s="223"/>
      <c r="H16" s="243" t="s">
        <v>79</v>
      </c>
      <c r="I16" s="244">
        <v>3489</v>
      </c>
      <c r="J16" s="9"/>
      <c r="K16" s="27"/>
      <c r="L16" s="9"/>
      <c r="M16" s="9"/>
    </row>
    <row r="17" spans="2:13" ht="15">
      <c r="B17" s="3"/>
      <c r="C17" s="142" t="s">
        <v>19</v>
      </c>
      <c r="D17" s="204">
        <v>714</v>
      </c>
      <c r="E17" s="197">
        <v>776</v>
      </c>
      <c r="F17" s="199">
        <f t="shared" si="0"/>
        <v>1490</v>
      </c>
      <c r="G17" s="223"/>
      <c r="H17" s="245" t="s">
        <v>78</v>
      </c>
      <c r="I17" s="246">
        <v>2399</v>
      </c>
      <c r="J17" s="9"/>
      <c r="K17" s="27"/>
      <c r="L17" s="9"/>
      <c r="M17" s="9"/>
    </row>
    <row r="18" spans="2:13" ht="15">
      <c r="B18" s="3"/>
      <c r="C18" s="142" t="s">
        <v>20</v>
      </c>
      <c r="D18" s="204">
        <v>802</v>
      </c>
      <c r="E18" s="197">
        <v>747</v>
      </c>
      <c r="F18" s="199">
        <f t="shared" si="0"/>
        <v>1549</v>
      </c>
      <c r="G18" s="223"/>
      <c r="H18" s="9"/>
      <c r="I18" s="9"/>
      <c r="J18" s="9"/>
      <c r="K18" s="27"/>
      <c r="L18" s="9"/>
      <c r="M18" s="9"/>
    </row>
    <row r="19" spans="2:13" ht="15">
      <c r="B19" s="3"/>
      <c r="C19" s="142" t="s">
        <v>21</v>
      </c>
      <c r="D19" s="204">
        <v>669</v>
      </c>
      <c r="E19" s="197">
        <v>660</v>
      </c>
      <c r="F19" s="199">
        <f t="shared" si="0"/>
        <v>1329</v>
      </c>
      <c r="G19" s="223"/>
      <c r="H19" s="9"/>
      <c r="I19" s="9"/>
      <c r="J19" s="9"/>
      <c r="K19" s="27"/>
      <c r="L19" s="9"/>
      <c r="M19" s="9"/>
    </row>
    <row r="20" spans="2:13" ht="15">
      <c r="B20" s="3"/>
      <c r="C20" s="142" t="s">
        <v>22</v>
      </c>
      <c r="D20" s="204">
        <v>465</v>
      </c>
      <c r="E20" s="197">
        <v>506</v>
      </c>
      <c r="F20" s="199">
        <f t="shared" si="0"/>
        <v>971</v>
      </c>
      <c r="G20" s="223"/>
      <c r="H20" s="9"/>
      <c r="I20" s="9"/>
      <c r="J20" s="9"/>
      <c r="K20" s="27"/>
      <c r="L20" s="17"/>
      <c r="M20" s="17"/>
    </row>
    <row r="21" spans="2:13" ht="15">
      <c r="B21" s="3"/>
      <c r="C21" s="142" t="s">
        <v>23</v>
      </c>
      <c r="D21" s="204">
        <v>472</v>
      </c>
      <c r="E21" s="197">
        <v>486</v>
      </c>
      <c r="F21" s="199">
        <f t="shared" si="0"/>
        <v>958</v>
      </c>
      <c r="G21" s="223"/>
      <c r="H21" s="9"/>
      <c r="I21" s="9"/>
      <c r="J21" s="9"/>
      <c r="K21" s="27"/>
      <c r="L21" s="15"/>
      <c r="M21" s="15"/>
    </row>
    <row r="22" spans="2:13" ht="15">
      <c r="B22" s="3"/>
      <c r="C22" s="142" t="s">
        <v>24</v>
      </c>
      <c r="D22" s="204">
        <v>389</v>
      </c>
      <c r="E22" s="197">
        <v>421</v>
      </c>
      <c r="F22" s="199">
        <f t="shared" si="0"/>
        <v>810</v>
      </c>
      <c r="G22" s="223"/>
      <c r="H22" s="9"/>
      <c r="I22" s="9"/>
      <c r="J22" s="9"/>
      <c r="K22" s="27"/>
      <c r="L22" s="15"/>
      <c r="M22" s="15"/>
    </row>
    <row r="23" spans="2:13" ht="15">
      <c r="B23" s="3"/>
      <c r="C23" s="142" t="s">
        <v>25</v>
      </c>
      <c r="D23" s="204">
        <v>354</v>
      </c>
      <c r="E23" s="197">
        <v>369</v>
      </c>
      <c r="F23" s="199">
        <f t="shared" si="0"/>
        <v>723</v>
      </c>
      <c r="G23" s="223"/>
      <c r="H23" s="9"/>
      <c r="I23" s="9"/>
      <c r="J23" s="9"/>
      <c r="K23" s="27"/>
      <c r="L23" s="15"/>
      <c r="M23" s="15"/>
    </row>
    <row r="24" spans="2:13" ht="15">
      <c r="B24" s="3"/>
      <c r="C24" s="142" t="s">
        <v>26</v>
      </c>
      <c r="D24" s="204">
        <v>249</v>
      </c>
      <c r="E24" s="197">
        <v>279</v>
      </c>
      <c r="F24" s="199">
        <f t="shared" si="0"/>
        <v>528</v>
      </c>
      <c r="G24" s="223"/>
      <c r="H24" s="9"/>
      <c r="I24" s="9"/>
      <c r="J24" s="9"/>
      <c r="K24" s="27"/>
      <c r="L24" s="15"/>
      <c r="M24" s="15"/>
    </row>
    <row r="25" spans="2:11" ht="15.75" thickBot="1">
      <c r="B25" s="3"/>
      <c r="C25" s="142" t="s">
        <v>27</v>
      </c>
      <c r="D25" s="206">
        <v>356</v>
      </c>
      <c r="E25" s="198">
        <v>446</v>
      </c>
      <c r="F25" s="200">
        <f t="shared" si="0"/>
        <v>802</v>
      </c>
      <c r="G25" s="223"/>
      <c r="H25" s="9"/>
      <c r="I25" s="3"/>
      <c r="J25" s="3"/>
      <c r="K25" s="3"/>
    </row>
    <row r="26" spans="2:11" ht="15.75" thickBot="1">
      <c r="B26" s="3"/>
      <c r="C26" s="144" t="s">
        <v>15</v>
      </c>
      <c r="D26" s="29">
        <f>SUM(D9:D25)</f>
        <v>10350</v>
      </c>
      <c r="E26" s="29">
        <f>SUM(E9:E25)</f>
        <v>10409</v>
      </c>
      <c r="F26" s="29">
        <f>SUM(F9:F25)</f>
        <v>20759</v>
      </c>
      <c r="G26" s="223"/>
      <c r="H26" s="9"/>
      <c r="I26" s="3"/>
      <c r="J26" s="3"/>
      <c r="K26" s="3"/>
    </row>
    <row r="27" ht="14.25">
      <c r="H27" s="9"/>
    </row>
    <row r="28" spans="1:8" ht="14.25">
      <c r="A28" s="2"/>
      <c r="B28" s="2"/>
      <c r="C28" s="21"/>
      <c r="D28" s="9"/>
      <c r="E28" s="9"/>
      <c r="F28" s="27"/>
      <c r="H28" s="9"/>
    </row>
    <row r="29" spans="1:8" ht="14.25">
      <c r="A29" s="2"/>
      <c r="B29" s="2"/>
      <c r="C29" s="21"/>
      <c r="D29" s="9"/>
      <c r="E29" s="9"/>
      <c r="F29" s="27"/>
      <c r="G29" s="21"/>
      <c r="H29" s="17"/>
    </row>
    <row r="30" spans="1:7" ht="14.25">
      <c r="A30" s="2"/>
      <c r="B30" s="3"/>
      <c r="C30" s="27"/>
      <c r="D30" s="9"/>
      <c r="E30" s="9"/>
      <c r="F30" s="27"/>
      <c r="G30" s="27"/>
    </row>
    <row r="31" spans="1:7" ht="14.25">
      <c r="A31" s="2"/>
      <c r="B31" s="3"/>
      <c r="C31" s="27"/>
      <c r="D31" s="9"/>
      <c r="E31" s="9"/>
      <c r="F31" s="27"/>
      <c r="G31" s="27"/>
    </row>
    <row r="32" spans="1:7" ht="14.25">
      <c r="A32" s="2"/>
      <c r="B32" s="3"/>
      <c r="C32" s="27"/>
      <c r="D32" s="9"/>
      <c r="E32" s="9"/>
      <c r="F32" s="27"/>
      <c r="G32" s="27"/>
    </row>
    <row r="33" spans="1:7" ht="14.25">
      <c r="A33" s="2"/>
      <c r="B33" s="3"/>
      <c r="C33" s="27"/>
      <c r="D33" s="9"/>
      <c r="E33" s="27"/>
      <c r="F33" s="27"/>
      <c r="G33" s="27"/>
    </row>
    <row r="34" spans="1:7" ht="14.25">
      <c r="A34" s="2"/>
      <c r="B34" s="3"/>
      <c r="C34" s="27"/>
      <c r="D34" s="27"/>
      <c r="E34" s="27"/>
      <c r="F34" s="27"/>
      <c r="G34" s="27"/>
    </row>
    <row r="35" spans="1:7" ht="14.25">
      <c r="A35" s="2"/>
      <c r="B35" s="3"/>
      <c r="C35" s="27"/>
      <c r="D35" s="27"/>
      <c r="E35" s="27"/>
      <c r="F35" s="27"/>
      <c r="G35" s="27"/>
    </row>
    <row r="36" spans="1:7" ht="15">
      <c r="A36" s="2"/>
      <c r="B36" s="3"/>
      <c r="C36" s="27"/>
      <c r="D36" s="113"/>
      <c r="E36" s="113"/>
      <c r="F36" s="112"/>
      <c r="G36" s="112"/>
    </row>
    <row r="37" spans="1:7" ht="14.25">
      <c r="A37" s="2"/>
      <c r="B37" s="3"/>
      <c r="C37" s="27"/>
      <c r="D37" s="27"/>
      <c r="E37" s="27"/>
      <c r="F37" s="27"/>
      <c r="G37" s="27"/>
    </row>
    <row r="38" spans="1:7" ht="14.25">
      <c r="A38" s="2"/>
      <c r="B38" s="3"/>
      <c r="C38" s="27"/>
      <c r="D38" s="27"/>
      <c r="E38" s="27"/>
      <c r="F38" s="27"/>
      <c r="G38" s="27"/>
    </row>
    <row r="39" spans="1:8" ht="14.25">
      <c r="A39" s="2"/>
      <c r="B39" s="3"/>
      <c r="C39" s="27"/>
      <c r="D39" s="27"/>
      <c r="E39" s="27"/>
      <c r="F39" s="27"/>
      <c r="G39" s="27"/>
      <c r="H39" s="30"/>
    </row>
    <row r="40" spans="1:7" ht="14.25">
      <c r="A40" s="2"/>
      <c r="B40" s="3"/>
      <c r="C40" s="27"/>
      <c r="D40" s="27"/>
      <c r="E40" s="27"/>
      <c r="F40" s="27"/>
      <c r="G40" s="27"/>
    </row>
    <row r="41" spans="1:7" ht="14.25">
      <c r="A41" s="2"/>
      <c r="B41" s="3"/>
      <c r="C41" s="27"/>
      <c r="D41" s="27"/>
      <c r="E41" s="27"/>
      <c r="F41" s="27"/>
      <c r="G41" s="27"/>
    </row>
    <row r="42" spans="1:7" ht="15">
      <c r="A42" s="2"/>
      <c r="B42" s="3"/>
      <c r="C42" s="27"/>
      <c r="D42" s="112"/>
      <c r="E42" s="112"/>
      <c r="F42" s="112"/>
      <c r="G42" s="112"/>
    </row>
    <row r="43" spans="1:7" ht="14.25">
      <c r="A43" s="2"/>
      <c r="B43" s="3"/>
      <c r="C43" s="27"/>
      <c r="D43" s="27"/>
      <c r="E43" s="27"/>
      <c r="F43" s="27"/>
      <c r="G43" s="27"/>
    </row>
    <row r="44" spans="1:9" ht="14.25">
      <c r="A44" s="2"/>
      <c r="B44" s="3"/>
      <c r="C44" s="27"/>
      <c r="D44" s="27"/>
      <c r="E44" s="27"/>
      <c r="F44" s="27"/>
      <c r="G44" s="27"/>
      <c r="I44" s="115"/>
    </row>
    <row r="45" spans="1:7" ht="14.25">
      <c r="A45" s="2"/>
      <c r="B45" s="3"/>
      <c r="C45" s="3"/>
      <c r="D45" s="3"/>
      <c r="E45" s="3"/>
      <c r="F45" s="3"/>
      <c r="G45" s="3"/>
    </row>
    <row r="46" spans="1:8" ht="14.25">
      <c r="A46" s="2"/>
      <c r="B46" s="3"/>
      <c r="C46" s="3"/>
      <c r="D46" s="3"/>
      <c r="E46" s="3"/>
      <c r="F46" s="3"/>
      <c r="G46" s="3"/>
      <c r="H46" s="30"/>
    </row>
    <row r="47" spans="1:7" ht="14.25">
      <c r="A47" s="2"/>
      <c r="B47" s="3"/>
      <c r="C47" s="3"/>
      <c r="D47" s="3"/>
      <c r="E47" s="3"/>
      <c r="F47" s="3"/>
      <c r="G47" s="3"/>
    </row>
    <row r="48" spans="1:7" ht="15">
      <c r="A48" s="2"/>
      <c r="B48" s="3"/>
      <c r="C48" s="3"/>
      <c r="D48" s="116"/>
      <c r="E48" s="116"/>
      <c r="F48" s="116"/>
      <c r="G48" s="116"/>
    </row>
    <row r="49" spans="1:7" ht="14.25">
      <c r="A49" s="2"/>
      <c r="B49" s="3"/>
      <c r="C49" s="3"/>
      <c r="D49" s="3"/>
      <c r="E49" s="3"/>
      <c r="F49" s="3"/>
      <c r="G49" s="3"/>
    </row>
    <row r="50" spans="1:7" ht="14.25">
      <c r="A50" s="2"/>
      <c r="B50" s="3"/>
      <c r="C50" s="3"/>
      <c r="D50" s="3"/>
      <c r="E50" s="3"/>
      <c r="F50" s="3"/>
      <c r="G50" s="3"/>
    </row>
    <row r="51" spans="1:7" ht="14.25">
      <c r="A51" s="2"/>
      <c r="B51" s="3"/>
      <c r="C51" s="3"/>
      <c r="D51" s="3"/>
      <c r="E51" s="3"/>
      <c r="F51" s="3"/>
      <c r="G51" s="3"/>
    </row>
    <row r="52" spans="1:7" ht="14.25">
      <c r="A52" s="2"/>
      <c r="B52" s="3"/>
      <c r="C52" s="3"/>
      <c r="D52" s="3"/>
      <c r="E52" s="3"/>
      <c r="F52" s="3"/>
      <c r="G52" s="3"/>
    </row>
    <row r="53" spans="1:8" ht="14.25">
      <c r="A53" s="2"/>
      <c r="B53" s="3"/>
      <c r="C53" s="3"/>
      <c r="D53" s="3"/>
      <c r="E53" s="3"/>
      <c r="F53" s="3"/>
      <c r="G53" s="3"/>
      <c r="H53" s="30"/>
    </row>
    <row r="54" spans="1:7" ht="14.25">
      <c r="A54" s="2"/>
      <c r="B54" s="3"/>
      <c r="C54" s="3"/>
      <c r="D54" s="3"/>
      <c r="E54" s="3"/>
      <c r="F54" s="3"/>
      <c r="G54" s="3"/>
    </row>
    <row r="55" spans="1:7" ht="14.25">
      <c r="A55" s="2"/>
      <c r="B55" s="3"/>
      <c r="C55" s="3"/>
      <c r="D55" s="3"/>
      <c r="E55" s="3"/>
      <c r="F55" s="3"/>
      <c r="G55" s="3"/>
    </row>
    <row r="56" spans="1:7" ht="14.25">
      <c r="A56" s="2"/>
      <c r="B56" s="3"/>
      <c r="C56" s="3"/>
      <c r="D56" s="3"/>
      <c r="E56" s="3"/>
      <c r="F56" s="3"/>
      <c r="G56" s="3"/>
    </row>
    <row r="57" spans="1:7" ht="14.25">
      <c r="A57" s="2"/>
      <c r="B57" s="3"/>
      <c r="C57" s="3"/>
      <c r="D57" s="3"/>
      <c r="E57" s="3"/>
      <c r="F57" s="3"/>
      <c r="G57" s="3"/>
    </row>
    <row r="58" spans="1:7" ht="14.25">
      <c r="A58" s="2"/>
      <c r="B58" s="3"/>
      <c r="C58" s="3"/>
      <c r="D58" s="3"/>
      <c r="E58" s="3"/>
      <c r="F58" s="3"/>
      <c r="G58" s="3"/>
    </row>
    <row r="59" spans="1:7" ht="14.25">
      <c r="A59" s="2"/>
      <c r="B59" s="3"/>
      <c r="C59" s="3"/>
      <c r="D59" s="3"/>
      <c r="E59" s="3"/>
      <c r="F59" s="3"/>
      <c r="G59" s="3"/>
    </row>
    <row r="60" spans="1:7" ht="14.25">
      <c r="A60" s="2"/>
      <c r="B60" s="3"/>
      <c r="C60" s="3"/>
      <c r="D60" s="3"/>
      <c r="E60" s="3"/>
      <c r="F60" s="3"/>
      <c r="G60" s="3"/>
    </row>
    <row r="61" spans="1:7" ht="14.25">
      <c r="A61" s="2"/>
      <c r="B61" s="3"/>
      <c r="C61" s="3"/>
      <c r="D61" s="3"/>
      <c r="E61" s="3"/>
      <c r="F61" s="3"/>
      <c r="G61" s="3"/>
    </row>
    <row r="62" spans="1:7" ht="14.25">
      <c r="A62" s="2"/>
      <c r="B62" s="3"/>
      <c r="C62" s="3"/>
      <c r="D62" s="3"/>
      <c r="E62" s="3"/>
      <c r="F62" s="3"/>
      <c r="G62" s="3"/>
    </row>
    <row r="63" spans="1:7" ht="15">
      <c r="A63" s="2"/>
      <c r="B63" s="3"/>
      <c r="C63" s="3"/>
      <c r="D63" s="116"/>
      <c r="E63" s="116"/>
      <c r="F63" s="116"/>
      <c r="G63" s="116"/>
    </row>
    <row r="64" spans="1:7" ht="14.25">
      <c r="A64" s="2"/>
      <c r="B64" s="3"/>
      <c r="C64" s="3"/>
      <c r="D64" s="3"/>
      <c r="E64" s="3"/>
      <c r="F64" s="3"/>
      <c r="G64" s="3"/>
    </row>
  </sheetData>
  <sheetProtection/>
  <mergeCells count="5">
    <mergeCell ref="B2:K2"/>
    <mergeCell ref="C7:C8"/>
    <mergeCell ref="D7:F7"/>
    <mergeCell ref="H7:H8"/>
    <mergeCell ref="I7:K7"/>
  </mergeCells>
  <printOptions/>
  <pageMargins left="0.7480314960629921" right="0.7" top="0.984251968503937" bottom="0.984251968503937" header="0" footer="0"/>
  <pageSetup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69"/>
  <sheetViews>
    <sheetView zoomScale="85" zoomScaleNormal="85" zoomScalePageLayoutView="0" workbookViewId="0" topLeftCell="A1">
      <selection activeCell="J23" sqref="J23"/>
    </sheetView>
  </sheetViews>
  <sheetFormatPr defaultColWidth="11.421875" defaultRowHeight="12.75"/>
  <cols>
    <col min="1" max="1" width="3.140625" style="0" customWidth="1"/>
    <col min="3" max="3" width="17.421875" style="0" bestFit="1" customWidth="1"/>
    <col min="5" max="6" width="11.421875" style="0" customWidth="1"/>
    <col min="7" max="7" width="11.8515625" style="0" customWidth="1"/>
    <col min="8" max="8" width="17.57421875" style="0" customWidth="1"/>
    <col min="9" max="9" width="13.140625" style="0" customWidth="1"/>
    <col min="10" max="10" width="12.421875" style="0" customWidth="1"/>
  </cols>
  <sheetData>
    <row r="1" ht="13.5" thickBot="1"/>
    <row r="2" spans="2:11" ht="16.5" thickBot="1">
      <c r="B2" s="337" t="s">
        <v>75</v>
      </c>
      <c r="C2" s="354"/>
      <c r="D2" s="354"/>
      <c r="E2" s="354"/>
      <c r="F2" s="354"/>
      <c r="G2" s="354"/>
      <c r="H2" s="354"/>
      <c r="I2" s="354"/>
      <c r="J2" s="354"/>
      <c r="K2" s="355"/>
    </row>
    <row r="4" spans="2:3" ht="15.75">
      <c r="B4" s="1" t="s">
        <v>28</v>
      </c>
      <c r="C4" s="150" t="s">
        <v>30</v>
      </c>
    </row>
    <row r="5" spans="2:3" ht="12.75">
      <c r="B5" s="1"/>
      <c r="C5" s="2"/>
    </row>
    <row r="6" spans="15:18" ht="15.75" thickBot="1">
      <c r="O6" s="121"/>
      <c r="P6" s="100"/>
      <c r="Q6" s="122"/>
      <c r="R6" s="122"/>
    </row>
    <row r="7" spans="3:18" ht="15.75" thickBot="1">
      <c r="C7" s="356" t="s">
        <v>2</v>
      </c>
      <c r="D7" s="358" t="s">
        <v>37</v>
      </c>
      <c r="E7" s="359"/>
      <c r="F7" s="360"/>
      <c r="G7" s="100"/>
      <c r="H7" s="341" t="s">
        <v>2</v>
      </c>
      <c r="I7" s="343" t="s">
        <v>37</v>
      </c>
      <c r="J7" s="351"/>
      <c r="K7" s="352"/>
      <c r="L7" s="60"/>
      <c r="M7" s="60"/>
      <c r="O7" s="125"/>
      <c r="P7" s="101"/>
      <c r="Q7" s="101"/>
      <c r="R7" s="101"/>
    </row>
    <row r="8" spans="3:18" ht="15.75" thickBot="1">
      <c r="C8" s="357"/>
      <c r="D8" s="151" t="s">
        <v>3</v>
      </c>
      <c r="E8" s="194" t="s">
        <v>4</v>
      </c>
      <c r="F8" s="194" t="s">
        <v>5</v>
      </c>
      <c r="G8" s="101"/>
      <c r="H8" s="353"/>
      <c r="I8" s="193" t="s">
        <v>3</v>
      </c>
      <c r="J8" s="151" t="s">
        <v>4</v>
      </c>
      <c r="K8" s="151" t="s">
        <v>5</v>
      </c>
      <c r="L8" s="127"/>
      <c r="M8" s="127"/>
      <c r="O8" s="128"/>
      <c r="P8" s="8"/>
      <c r="Q8" s="8"/>
      <c r="R8" s="8"/>
    </row>
    <row r="9" spans="2:11" ht="15">
      <c r="B9" s="3"/>
      <c r="C9" s="142" t="s">
        <v>6</v>
      </c>
      <c r="D9" s="204">
        <f>348+81+10</f>
        <v>439</v>
      </c>
      <c r="E9" s="197">
        <f>342+0+7</f>
        <v>349</v>
      </c>
      <c r="F9" s="199">
        <f aca="true" t="shared" si="0" ref="F9:F25">SUM(D9:E9)</f>
        <v>788</v>
      </c>
      <c r="G9" s="224"/>
      <c r="H9" s="142" t="s">
        <v>7</v>
      </c>
      <c r="I9" s="201">
        <f>SUM(D9:D10)</f>
        <v>835</v>
      </c>
      <c r="J9" s="202">
        <f>SUM(E9:E10)</f>
        <v>724</v>
      </c>
      <c r="K9" s="203">
        <f>SUM(I9:J9)</f>
        <v>1559</v>
      </c>
    </row>
    <row r="10" spans="2:18" ht="15">
      <c r="B10" s="3"/>
      <c r="C10" s="143" t="s">
        <v>8</v>
      </c>
      <c r="D10" s="204">
        <v>396</v>
      </c>
      <c r="E10" s="197">
        <f>374+1</f>
        <v>375</v>
      </c>
      <c r="F10" s="199">
        <f t="shared" si="0"/>
        <v>771</v>
      </c>
      <c r="G10" s="224"/>
      <c r="H10" s="145" t="s">
        <v>9</v>
      </c>
      <c r="I10" s="201">
        <f>SUM(D11:D12)</f>
        <v>1084</v>
      </c>
      <c r="J10" s="202">
        <f>SUM(E11:E12)</f>
        <v>964</v>
      </c>
      <c r="K10" s="203">
        <f>SUM(I10:J10)</f>
        <v>2048</v>
      </c>
      <c r="L10" s="8"/>
      <c r="M10" s="8"/>
      <c r="O10" s="128"/>
      <c r="P10" s="8"/>
      <c r="Q10" s="8"/>
      <c r="R10" s="8"/>
    </row>
    <row r="11" spans="2:18" ht="15">
      <c r="B11" s="3"/>
      <c r="C11" s="142" t="s">
        <v>10</v>
      </c>
      <c r="D11" s="204">
        <v>461</v>
      </c>
      <c r="E11" s="197">
        <v>423</v>
      </c>
      <c r="F11" s="199">
        <f t="shared" si="0"/>
        <v>884</v>
      </c>
      <c r="G11" s="224"/>
      <c r="H11" s="145" t="s">
        <v>11</v>
      </c>
      <c r="I11" s="201">
        <f>SUM(D13:D21)</f>
        <v>3302</v>
      </c>
      <c r="J11" s="202">
        <f>SUM(E13:E21)</f>
        <v>3417</v>
      </c>
      <c r="K11" s="203">
        <f>SUM(I11:J11)</f>
        <v>6719</v>
      </c>
      <c r="L11" s="8"/>
      <c r="M11" s="8"/>
      <c r="O11" s="128"/>
      <c r="P11" s="8"/>
      <c r="Q11" s="8"/>
      <c r="R11" s="129"/>
    </row>
    <row r="12" spans="2:18" ht="15.75" thickBot="1">
      <c r="B12" s="3"/>
      <c r="C12" s="142" t="s">
        <v>12</v>
      </c>
      <c r="D12" s="204">
        <v>623</v>
      </c>
      <c r="E12" s="197">
        <v>541</v>
      </c>
      <c r="F12" s="199">
        <f t="shared" si="0"/>
        <v>1164</v>
      </c>
      <c r="G12" s="224"/>
      <c r="H12" s="145" t="s">
        <v>13</v>
      </c>
      <c r="I12" s="199">
        <f>SUM(D22:D25)</f>
        <v>737</v>
      </c>
      <c r="J12" s="199">
        <f>SUM(E22:E25)</f>
        <v>826</v>
      </c>
      <c r="K12" s="203">
        <f>SUM(I12:J12)</f>
        <v>1563</v>
      </c>
      <c r="L12" s="8"/>
      <c r="M12" s="8"/>
      <c r="O12" s="128"/>
      <c r="P12" s="8"/>
      <c r="Q12" s="8"/>
      <c r="R12" s="129"/>
    </row>
    <row r="13" spans="2:18" ht="15.75" thickBot="1">
      <c r="B13" s="3"/>
      <c r="C13" s="142" t="s">
        <v>14</v>
      </c>
      <c r="D13" s="204">
        <v>460</v>
      </c>
      <c r="E13" s="197">
        <v>506</v>
      </c>
      <c r="F13" s="199">
        <f t="shared" si="0"/>
        <v>966</v>
      </c>
      <c r="G13" s="224"/>
      <c r="H13" s="146" t="s">
        <v>15</v>
      </c>
      <c r="I13" s="10">
        <f>SUM(I9:I12)</f>
        <v>5958</v>
      </c>
      <c r="J13" s="10">
        <f>SUM(J9:J12)</f>
        <v>5931</v>
      </c>
      <c r="K13" s="11">
        <f>SUM(I13:J13)</f>
        <v>11889</v>
      </c>
      <c r="L13" s="132"/>
      <c r="M13" s="132"/>
      <c r="O13" s="128"/>
      <c r="P13" s="8"/>
      <c r="Q13" s="8"/>
      <c r="R13" s="129"/>
    </row>
    <row r="14" spans="2:18" ht="15">
      <c r="B14" s="3"/>
      <c r="C14" s="142" t="s">
        <v>16</v>
      </c>
      <c r="D14" s="204">
        <v>395</v>
      </c>
      <c r="E14" s="197">
        <v>383</v>
      </c>
      <c r="F14" s="199">
        <f t="shared" si="0"/>
        <v>778</v>
      </c>
      <c r="G14" s="224"/>
      <c r="H14" s="27"/>
      <c r="I14" s="95"/>
      <c r="J14" s="3"/>
      <c r="K14" s="3"/>
      <c r="O14" s="128"/>
      <c r="P14" s="8"/>
      <c r="Q14" s="8"/>
      <c r="R14" s="129"/>
    </row>
    <row r="15" spans="2:18" ht="15">
      <c r="B15" s="3"/>
      <c r="C15" s="142" t="s">
        <v>17</v>
      </c>
      <c r="D15" s="204">
        <v>306</v>
      </c>
      <c r="E15" s="197">
        <v>356</v>
      </c>
      <c r="F15" s="199">
        <f t="shared" si="0"/>
        <v>662</v>
      </c>
      <c r="G15" s="224"/>
      <c r="H15" s="27"/>
      <c r="I15" s="95"/>
      <c r="J15" s="27"/>
      <c r="K15" s="3"/>
      <c r="L15" s="27"/>
      <c r="O15" s="128"/>
      <c r="P15" s="8"/>
      <c r="Q15" s="8"/>
      <c r="R15" s="129"/>
    </row>
    <row r="16" spans="2:18" ht="15">
      <c r="B16" s="3"/>
      <c r="C16" s="142" t="s">
        <v>18</v>
      </c>
      <c r="D16" s="204">
        <v>372</v>
      </c>
      <c r="E16" s="197">
        <v>378</v>
      </c>
      <c r="F16" s="199">
        <f t="shared" si="0"/>
        <v>750</v>
      </c>
      <c r="G16" s="224"/>
      <c r="H16" s="243" t="s">
        <v>79</v>
      </c>
      <c r="I16" s="244">
        <v>1975</v>
      </c>
      <c r="J16" s="27"/>
      <c r="K16" s="60"/>
      <c r="L16" s="27"/>
      <c r="M16" s="15"/>
      <c r="O16" s="128"/>
      <c r="P16" s="8"/>
      <c r="Q16" s="8"/>
      <c r="R16" s="129"/>
    </row>
    <row r="17" spans="2:18" ht="15">
      <c r="B17" s="3"/>
      <c r="C17" s="142" t="s">
        <v>19</v>
      </c>
      <c r="D17" s="204">
        <v>442</v>
      </c>
      <c r="E17" s="197">
        <v>424</v>
      </c>
      <c r="F17" s="199">
        <f t="shared" si="0"/>
        <v>866</v>
      </c>
      <c r="G17" s="224"/>
      <c r="H17" s="245" t="s">
        <v>78</v>
      </c>
      <c r="I17" s="246">
        <v>1370</v>
      </c>
      <c r="J17" s="27"/>
      <c r="K17" s="27"/>
      <c r="L17" s="27"/>
      <c r="M17" s="15"/>
      <c r="O17" s="128"/>
      <c r="P17" s="8"/>
      <c r="Q17" s="8"/>
      <c r="R17" s="129"/>
    </row>
    <row r="18" spans="2:18" ht="15">
      <c r="B18" s="3"/>
      <c r="C18" s="142" t="s">
        <v>20</v>
      </c>
      <c r="D18" s="204">
        <v>381</v>
      </c>
      <c r="E18" s="197">
        <v>413</v>
      </c>
      <c r="F18" s="199">
        <f t="shared" si="0"/>
        <v>794</v>
      </c>
      <c r="G18" s="224"/>
      <c r="H18" s="27"/>
      <c r="I18" s="95"/>
      <c r="J18" s="27"/>
      <c r="K18" s="27"/>
      <c r="L18" s="27"/>
      <c r="M18" s="15"/>
      <c r="O18" s="128"/>
      <c r="P18" s="8"/>
      <c r="Q18" s="8"/>
      <c r="R18" s="129"/>
    </row>
    <row r="19" spans="2:18" ht="15">
      <c r="B19" s="3"/>
      <c r="C19" s="142" t="s">
        <v>21</v>
      </c>
      <c r="D19" s="204">
        <v>361</v>
      </c>
      <c r="E19" s="197">
        <v>376</v>
      </c>
      <c r="F19" s="199">
        <f t="shared" si="0"/>
        <v>737</v>
      </c>
      <c r="G19" s="224"/>
      <c r="H19" s="27"/>
      <c r="I19" s="95"/>
      <c r="J19" s="27"/>
      <c r="K19" s="27"/>
      <c r="L19" s="27"/>
      <c r="M19" s="15"/>
      <c r="O19" s="128"/>
      <c r="P19" s="8"/>
      <c r="Q19" s="8"/>
      <c r="R19" s="129"/>
    </row>
    <row r="20" spans="2:18" ht="15">
      <c r="B20" s="3"/>
      <c r="C20" s="142" t="s">
        <v>22</v>
      </c>
      <c r="D20" s="204">
        <v>314</v>
      </c>
      <c r="E20" s="197">
        <v>300</v>
      </c>
      <c r="F20" s="199">
        <f t="shared" si="0"/>
        <v>614</v>
      </c>
      <c r="G20" s="224"/>
      <c r="H20" s="27"/>
      <c r="I20" s="95"/>
      <c r="J20" s="27"/>
      <c r="K20" s="27"/>
      <c r="L20" s="27"/>
      <c r="M20" s="15"/>
      <c r="O20" s="128"/>
      <c r="P20" s="8"/>
      <c r="Q20" s="8"/>
      <c r="R20" s="129"/>
    </row>
    <row r="21" spans="2:18" ht="15">
      <c r="B21" s="3"/>
      <c r="C21" s="142" t="s">
        <v>23</v>
      </c>
      <c r="D21" s="204">
        <v>271</v>
      </c>
      <c r="E21" s="197">
        <v>281</v>
      </c>
      <c r="F21" s="199">
        <f t="shared" si="0"/>
        <v>552</v>
      </c>
      <c r="G21" s="224"/>
      <c r="H21" s="27"/>
      <c r="I21" s="95"/>
      <c r="J21" s="27"/>
      <c r="K21" s="8"/>
      <c r="L21" s="27"/>
      <c r="M21" s="15"/>
      <c r="O21" s="128"/>
      <c r="P21" s="8"/>
      <c r="Q21" s="8"/>
      <c r="R21" s="129"/>
    </row>
    <row r="22" spans="2:18" ht="15">
      <c r="B22" s="3"/>
      <c r="C22" s="142" t="s">
        <v>24</v>
      </c>
      <c r="D22" s="204">
        <v>222</v>
      </c>
      <c r="E22" s="197">
        <v>227</v>
      </c>
      <c r="F22" s="199">
        <f t="shared" si="0"/>
        <v>449</v>
      </c>
      <c r="G22" s="224"/>
      <c r="H22" s="27"/>
      <c r="I22" s="95"/>
      <c r="J22" s="27"/>
      <c r="K22" s="8"/>
      <c r="L22" s="27"/>
      <c r="M22" s="15"/>
      <c r="O22" s="128"/>
      <c r="P22" s="8"/>
      <c r="Q22" s="8"/>
      <c r="R22" s="129"/>
    </row>
    <row r="23" spans="2:18" ht="15">
      <c r="B23" s="3"/>
      <c r="C23" s="142" t="s">
        <v>25</v>
      </c>
      <c r="D23" s="204">
        <v>176</v>
      </c>
      <c r="E23" s="197">
        <v>205</v>
      </c>
      <c r="F23" s="199">
        <f t="shared" si="0"/>
        <v>381</v>
      </c>
      <c r="G23" s="224"/>
      <c r="H23" s="27"/>
      <c r="I23" s="95"/>
      <c r="J23" s="27"/>
      <c r="K23" s="8"/>
      <c r="L23" s="27"/>
      <c r="O23" s="128"/>
      <c r="P23" s="8"/>
      <c r="Q23" s="8"/>
      <c r="R23" s="129"/>
    </row>
    <row r="24" spans="2:18" ht="15">
      <c r="B24" s="3"/>
      <c r="C24" s="142" t="s">
        <v>26</v>
      </c>
      <c r="D24" s="204">
        <v>134</v>
      </c>
      <c r="E24" s="197">
        <v>162</v>
      </c>
      <c r="F24" s="199">
        <f t="shared" si="0"/>
        <v>296</v>
      </c>
      <c r="G24" s="224"/>
      <c r="H24" s="27"/>
      <c r="I24" s="95"/>
      <c r="J24" s="27"/>
      <c r="K24" s="8"/>
      <c r="L24" s="27"/>
      <c r="O24" s="128"/>
      <c r="P24" s="8"/>
      <c r="Q24" s="8"/>
      <c r="R24" s="129"/>
    </row>
    <row r="25" spans="2:18" ht="15.75" thickBot="1">
      <c r="B25" s="3"/>
      <c r="C25" s="142" t="s">
        <v>27</v>
      </c>
      <c r="D25" s="206">
        <v>205</v>
      </c>
      <c r="E25" s="198">
        <v>232</v>
      </c>
      <c r="F25" s="200">
        <f t="shared" si="0"/>
        <v>437</v>
      </c>
      <c r="G25" s="224"/>
      <c r="H25" s="27"/>
      <c r="I25" s="95"/>
      <c r="J25" s="9"/>
      <c r="K25" s="8"/>
      <c r="L25" s="27"/>
      <c r="O25" s="133"/>
      <c r="P25" s="132"/>
      <c r="Q25" s="132"/>
      <c r="R25" s="132"/>
    </row>
    <row r="26" spans="2:18" ht="15.75" thickBot="1">
      <c r="B26" s="3"/>
      <c r="C26" s="144" t="s">
        <v>15</v>
      </c>
      <c r="D26" s="29">
        <f>SUM(D9:D25)</f>
        <v>5958</v>
      </c>
      <c r="E26" s="29">
        <f>SUM(E9:E25)</f>
        <v>5931</v>
      </c>
      <c r="F26" s="29">
        <f>SUM(F9:F25)</f>
        <v>11889</v>
      </c>
      <c r="G26" s="224"/>
      <c r="H26" s="98"/>
      <c r="I26" s="95"/>
      <c r="J26" s="9"/>
      <c r="K26" s="8"/>
      <c r="L26" s="27"/>
      <c r="O26" s="25"/>
      <c r="P26" s="25"/>
      <c r="Q26" s="25"/>
      <c r="R26" s="25"/>
    </row>
    <row r="27" spans="4:12" ht="14.25">
      <c r="D27" s="25"/>
      <c r="L27" s="27"/>
    </row>
    <row r="28" spans="3:12" ht="14.25">
      <c r="C28" s="9"/>
      <c r="F28" s="26"/>
      <c r="L28" s="27"/>
    </row>
    <row r="29" ht="12.75">
      <c r="L29" s="15"/>
    </row>
    <row r="30" spans="3:14" ht="12.75">
      <c r="C30" s="117"/>
      <c r="D30" s="117"/>
      <c r="E30" s="117"/>
      <c r="F30" s="117"/>
      <c r="G30" s="117"/>
      <c r="H30" s="117"/>
      <c r="I30" s="118"/>
      <c r="J30" s="118"/>
      <c r="K30" s="117"/>
      <c r="L30" s="25"/>
      <c r="M30" s="117"/>
      <c r="N30" s="117"/>
    </row>
    <row r="31" spans="3:14" ht="15">
      <c r="C31" s="119"/>
      <c r="D31" s="119"/>
      <c r="E31" s="119"/>
      <c r="F31" s="119"/>
      <c r="G31" s="120"/>
      <c r="H31" s="120"/>
      <c r="I31" s="120"/>
      <c r="J31" s="120"/>
      <c r="K31" s="120"/>
      <c r="L31" s="120"/>
      <c r="M31" s="120"/>
      <c r="N31" s="117"/>
    </row>
    <row r="32" spans="3:14" ht="12.7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17"/>
    </row>
    <row r="33" spans="3:14" ht="15">
      <c r="C33" s="121"/>
      <c r="D33" s="100"/>
      <c r="E33" s="122"/>
      <c r="F33" s="122"/>
      <c r="G33" s="100"/>
      <c r="H33" s="122"/>
      <c r="I33" s="25"/>
      <c r="J33" s="123"/>
      <c r="K33" s="124"/>
      <c r="L33" s="60"/>
      <c r="M33" s="60"/>
      <c r="N33" s="117"/>
    </row>
    <row r="34" spans="3:14" ht="15">
      <c r="C34" s="125"/>
      <c r="D34" s="101"/>
      <c r="E34" s="101"/>
      <c r="F34" s="101"/>
      <c r="G34" s="101"/>
      <c r="H34" s="101"/>
      <c r="I34" s="25"/>
      <c r="J34" s="126"/>
      <c r="K34" s="127"/>
      <c r="L34" s="127"/>
      <c r="M34" s="127"/>
      <c r="N34" s="117"/>
    </row>
    <row r="35" spans="3:14" ht="15">
      <c r="C35" s="128"/>
      <c r="D35" s="8"/>
      <c r="E35" s="8"/>
      <c r="F35" s="8"/>
      <c r="G35" s="129"/>
      <c r="H35" s="129"/>
      <c r="I35" s="25"/>
      <c r="J35" s="128"/>
      <c r="K35" s="8"/>
      <c r="L35" s="8"/>
      <c r="M35" s="8"/>
      <c r="N35" s="117"/>
    </row>
    <row r="36" spans="3:14" ht="15">
      <c r="C36" s="130"/>
      <c r="D36" s="8"/>
      <c r="E36" s="8"/>
      <c r="F36" s="8"/>
      <c r="G36" s="129"/>
      <c r="H36" s="129"/>
      <c r="I36" s="25"/>
      <c r="J36" s="131"/>
      <c r="K36" s="8"/>
      <c r="L36" s="8"/>
      <c r="M36" s="8"/>
      <c r="N36" s="117"/>
    </row>
    <row r="37" spans="3:14" ht="15">
      <c r="C37" s="128"/>
      <c r="D37" s="129"/>
      <c r="E37" s="129"/>
      <c r="F37" s="129"/>
      <c r="G37" s="129"/>
      <c r="H37" s="129"/>
      <c r="I37" s="25"/>
      <c r="J37" s="131"/>
      <c r="K37" s="8"/>
      <c r="L37" s="8"/>
      <c r="M37" s="8"/>
      <c r="N37" s="117"/>
    </row>
    <row r="38" spans="3:14" ht="15">
      <c r="C38" s="128"/>
      <c r="D38" s="129"/>
      <c r="E38" s="129"/>
      <c r="F38" s="129"/>
      <c r="G38" s="129"/>
      <c r="H38" s="129"/>
      <c r="I38" s="25"/>
      <c r="J38" s="131"/>
      <c r="K38" s="8"/>
      <c r="L38" s="8"/>
      <c r="M38" s="8"/>
      <c r="N38" s="117"/>
    </row>
    <row r="39" spans="3:14" ht="15">
      <c r="C39" s="128"/>
      <c r="D39" s="129"/>
      <c r="E39" s="129"/>
      <c r="F39" s="129"/>
      <c r="G39" s="129"/>
      <c r="H39" s="129"/>
      <c r="I39" s="25"/>
      <c r="J39" s="128"/>
      <c r="K39" s="132"/>
      <c r="L39" s="132"/>
      <c r="M39" s="132"/>
      <c r="N39" s="117"/>
    </row>
    <row r="40" spans="3:14" ht="15">
      <c r="C40" s="128"/>
      <c r="D40" s="129"/>
      <c r="E40" s="129"/>
      <c r="F40" s="129"/>
      <c r="G40" s="129"/>
      <c r="H40" s="129"/>
      <c r="I40" s="25"/>
      <c r="J40" s="25"/>
      <c r="K40" s="25"/>
      <c r="L40" s="25"/>
      <c r="M40" s="25"/>
      <c r="N40" s="117"/>
    </row>
    <row r="41" spans="3:14" ht="15">
      <c r="C41" s="128"/>
      <c r="D41" s="129"/>
      <c r="E41" s="129"/>
      <c r="F41" s="129"/>
      <c r="G41" s="129"/>
      <c r="H41" s="129"/>
      <c r="I41" s="25"/>
      <c r="J41" s="25"/>
      <c r="K41" s="25"/>
      <c r="L41" s="25"/>
      <c r="M41" s="25"/>
      <c r="N41" s="117"/>
    </row>
    <row r="42" spans="3:14" ht="15">
      <c r="C42" s="128"/>
      <c r="D42" s="129"/>
      <c r="E42" s="129"/>
      <c r="F42" s="129"/>
      <c r="G42" s="129"/>
      <c r="H42" s="129"/>
      <c r="I42" s="25"/>
      <c r="J42" s="25"/>
      <c r="K42" s="25"/>
      <c r="L42" s="25"/>
      <c r="M42" s="25"/>
      <c r="N42" s="117"/>
    </row>
    <row r="43" spans="3:14" ht="15">
      <c r="C43" s="128"/>
      <c r="D43" s="129"/>
      <c r="E43" s="129"/>
      <c r="F43" s="129"/>
      <c r="G43" s="129"/>
      <c r="H43" s="129"/>
      <c r="I43" s="25"/>
      <c r="J43" s="123"/>
      <c r="K43" s="124"/>
      <c r="L43" s="60"/>
      <c r="M43" s="60"/>
      <c r="N43" s="117"/>
    </row>
    <row r="44" spans="3:14" ht="15">
      <c r="C44" s="128"/>
      <c r="D44" s="129"/>
      <c r="E44" s="129"/>
      <c r="F44" s="129"/>
      <c r="G44" s="129"/>
      <c r="H44" s="129"/>
      <c r="I44" s="25"/>
      <c r="J44" s="126"/>
      <c r="K44" s="127"/>
      <c r="L44" s="127"/>
      <c r="M44" s="127"/>
      <c r="N44" s="117"/>
    </row>
    <row r="45" spans="3:14" ht="15">
      <c r="C45" s="128"/>
      <c r="D45" s="129"/>
      <c r="E45" s="129"/>
      <c r="F45" s="129"/>
      <c r="G45" s="129"/>
      <c r="H45" s="129"/>
      <c r="I45" s="25"/>
      <c r="J45" s="128"/>
      <c r="K45" s="8"/>
      <c r="L45" s="8"/>
      <c r="M45" s="8"/>
      <c r="N45" s="117"/>
    </row>
    <row r="46" spans="3:14" ht="15">
      <c r="C46" s="128"/>
      <c r="D46" s="129"/>
      <c r="E46" s="129"/>
      <c r="F46" s="129"/>
      <c r="G46" s="129"/>
      <c r="H46" s="129"/>
      <c r="I46" s="25"/>
      <c r="J46" s="131"/>
      <c r="K46" s="8"/>
      <c r="L46" s="8"/>
      <c r="M46" s="8"/>
      <c r="N46" s="117"/>
    </row>
    <row r="47" spans="3:14" ht="15">
      <c r="C47" s="128"/>
      <c r="D47" s="129"/>
      <c r="E47" s="129"/>
      <c r="F47" s="129"/>
      <c r="G47" s="129"/>
      <c r="H47" s="129"/>
      <c r="I47" s="25"/>
      <c r="J47" s="131"/>
      <c r="K47" s="8"/>
      <c r="L47" s="8"/>
      <c r="M47" s="8"/>
      <c r="N47" s="117"/>
    </row>
    <row r="48" spans="3:14" ht="15">
      <c r="C48" s="128"/>
      <c r="D48" s="129"/>
      <c r="E48" s="129"/>
      <c r="F48" s="129"/>
      <c r="G48" s="129"/>
      <c r="H48" s="129"/>
      <c r="I48" s="25"/>
      <c r="J48" s="131"/>
      <c r="K48" s="8"/>
      <c r="L48" s="8"/>
      <c r="M48" s="8"/>
      <c r="N48" s="117"/>
    </row>
    <row r="49" spans="3:14" ht="15">
      <c r="C49" s="128"/>
      <c r="D49" s="129"/>
      <c r="E49" s="129"/>
      <c r="F49" s="129"/>
      <c r="G49" s="129"/>
      <c r="H49" s="129"/>
      <c r="I49" s="25"/>
      <c r="J49" s="128"/>
      <c r="K49" s="132"/>
      <c r="L49" s="132"/>
      <c r="M49" s="132"/>
      <c r="N49" s="117"/>
    </row>
    <row r="50" spans="3:14" ht="15">
      <c r="C50" s="128"/>
      <c r="D50" s="129"/>
      <c r="E50" s="129"/>
      <c r="F50" s="129"/>
      <c r="G50" s="129"/>
      <c r="H50" s="129"/>
      <c r="I50" s="25"/>
      <c r="J50" s="25"/>
      <c r="K50" s="25"/>
      <c r="L50" s="25"/>
      <c r="M50" s="25"/>
      <c r="N50" s="117"/>
    </row>
    <row r="51" spans="3:14" ht="15">
      <c r="C51" s="128"/>
      <c r="D51" s="129"/>
      <c r="E51" s="129"/>
      <c r="F51" s="129"/>
      <c r="G51" s="129"/>
      <c r="H51" s="129"/>
      <c r="I51" s="25"/>
      <c r="J51" s="25"/>
      <c r="K51" s="25"/>
      <c r="L51" s="25"/>
      <c r="M51" s="25"/>
      <c r="N51" s="117"/>
    </row>
    <row r="52" spans="3:14" ht="15">
      <c r="C52" s="133"/>
      <c r="D52" s="132"/>
      <c r="E52" s="132"/>
      <c r="F52" s="132"/>
      <c r="G52" s="132"/>
      <c r="H52" s="132"/>
      <c r="I52" s="74"/>
      <c r="J52" s="25"/>
      <c r="K52" s="25"/>
      <c r="L52" s="25"/>
      <c r="M52" s="25"/>
      <c r="N52" s="117"/>
    </row>
    <row r="53" spans="3:14" ht="12.75">
      <c r="C53" s="25"/>
      <c r="D53" s="25"/>
      <c r="E53" s="25"/>
      <c r="F53" s="25"/>
      <c r="G53" s="25"/>
      <c r="H53" s="25"/>
      <c r="I53" s="134"/>
      <c r="J53" s="25"/>
      <c r="K53" s="25"/>
      <c r="L53" s="25"/>
      <c r="M53" s="25"/>
      <c r="N53" s="117"/>
    </row>
    <row r="54" spans="3:13" ht="14.25">
      <c r="C54" s="15"/>
      <c r="D54" s="27"/>
      <c r="E54" s="27"/>
      <c r="F54" s="27"/>
      <c r="G54" s="27"/>
      <c r="H54" s="15"/>
      <c r="I54" s="15"/>
      <c r="J54" s="15"/>
      <c r="K54" s="15"/>
      <c r="L54" s="15"/>
      <c r="M54" s="15"/>
    </row>
    <row r="55" spans="4:7" ht="14.25">
      <c r="D55" s="3"/>
      <c r="E55" s="3"/>
      <c r="F55" s="3"/>
      <c r="G55" s="3"/>
    </row>
    <row r="56" spans="4:7" ht="14.25">
      <c r="D56" s="3"/>
      <c r="E56" s="3"/>
      <c r="F56" s="3"/>
      <c r="G56" s="3"/>
    </row>
    <row r="57" spans="4:7" ht="14.25">
      <c r="D57" s="3"/>
      <c r="E57" s="3"/>
      <c r="F57" s="3"/>
      <c r="G57" s="3"/>
    </row>
    <row r="58" spans="4:7" ht="14.25">
      <c r="D58" s="3"/>
      <c r="E58" s="3"/>
      <c r="F58" s="3"/>
      <c r="G58" s="3"/>
    </row>
    <row r="59" spans="4:7" ht="14.25">
      <c r="D59" s="3"/>
      <c r="E59" s="3"/>
      <c r="F59" s="3"/>
      <c r="G59" s="3"/>
    </row>
    <row r="60" spans="4:7" ht="14.25">
      <c r="D60" s="3"/>
      <c r="E60" s="3"/>
      <c r="F60" s="3"/>
      <c r="G60" s="3"/>
    </row>
    <row r="61" spans="4:7" ht="14.25">
      <c r="D61" s="3"/>
      <c r="E61" s="3"/>
      <c r="F61" s="3"/>
      <c r="G61" s="3"/>
    </row>
    <row r="62" spans="4:7" ht="14.25">
      <c r="D62" s="3"/>
      <c r="E62" s="3"/>
      <c r="F62" s="3"/>
      <c r="G62" s="3"/>
    </row>
    <row r="63" spans="4:7" ht="14.25">
      <c r="D63" s="3"/>
      <c r="E63" s="3"/>
      <c r="F63" s="3"/>
      <c r="G63" s="3"/>
    </row>
    <row r="64" spans="4:7" ht="14.25">
      <c r="D64" s="3"/>
      <c r="E64" s="3"/>
      <c r="F64" s="3"/>
      <c r="G64" s="3"/>
    </row>
    <row r="65" spans="4:7" ht="14.25">
      <c r="D65" s="3"/>
      <c r="E65" s="3"/>
      <c r="F65" s="3"/>
      <c r="G65" s="3"/>
    </row>
    <row r="66" spans="4:7" ht="14.25">
      <c r="D66" s="3"/>
      <c r="E66" s="3"/>
      <c r="F66" s="3"/>
      <c r="G66" s="3"/>
    </row>
    <row r="67" spans="4:7" ht="14.25">
      <c r="D67" s="3"/>
      <c r="E67" s="3"/>
      <c r="F67" s="3"/>
      <c r="G67" s="3"/>
    </row>
    <row r="68" spans="4:7" ht="14.25">
      <c r="D68" s="3"/>
      <c r="E68" s="3"/>
      <c r="F68" s="3"/>
      <c r="G68" s="3"/>
    </row>
    <row r="69" spans="4:7" ht="14.25">
      <c r="D69" s="3"/>
      <c r="E69" s="3"/>
      <c r="F69" s="3"/>
      <c r="G69" s="3"/>
    </row>
  </sheetData>
  <sheetProtection/>
  <mergeCells count="5">
    <mergeCell ref="H7:H8"/>
    <mergeCell ref="I7:K7"/>
    <mergeCell ref="B2:K2"/>
    <mergeCell ref="C7:C8"/>
    <mergeCell ref="D7:F7"/>
  </mergeCells>
  <printOptions/>
  <pageMargins left="0.5118110236220472" right="0.5118110236220472" top="0.7874015748031497" bottom="0.984251968503937" header="0" footer="0"/>
  <pageSetup orientation="landscape" scale="71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="85" zoomScaleNormal="85" zoomScalePageLayoutView="0" workbookViewId="0" topLeftCell="A1">
      <selection activeCell="C1" sqref="A1:IV16384"/>
    </sheetView>
  </sheetViews>
  <sheetFormatPr defaultColWidth="11.421875" defaultRowHeight="12.75"/>
  <cols>
    <col min="1" max="1" width="4.28125" style="0" customWidth="1"/>
    <col min="2" max="2" width="17.00390625" style="0" customWidth="1"/>
    <col min="8" max="8" width="13.8515625" style="0" customWidth="1"/>
    <col min="9" max="9" width="6.8515625" style="0" customWidth="1"/>
    <col min="10" max="10" width="16.8515625" style="0" customWidth="1"/>
    <col min="14" max="14" width="4.57421875" style="0" customWidth="1"/>
    <col min="15" max="15" width="16.8515625" style="0" customWidth="1"/>
  </cols>
  <sheetData>
    <row r="1" ht="13.5" thickBot="1"/>
    <row r="2" spans="2:11" ht="16.5" thickBot="1">
      <c r="B2" s="337" t="s">
        <v>72</v>
      </c>
      <c r="C2" s="347"/>
      <c r="D2" s="347"/>
      <c r="E2" s="347"/>
      <c r="F2" s="347"/>
      <c r="G2" s="347"/>
      <c r="H2" s="348"/>
      <c r="I2" s="348"/>
      <c r="J2" s="348"/>
      <c r="K2" s="349"/>
    </row>
    <row r="4" spans="2:3" ht="15.75">
      <c r="B4" s="1" t="s">
        <v>0</v>
      </c>
      <c r="C4" s="150" t="s">
        <v>31</v>
      </c>
    </row>
    <row r="5" spans="2:9" ht="12.75">
      <c r="B5" s="1"/>
      <c r="C5" s="2"/>
      <c r="I5" s="25"/>
    </row>
    <row r="6" ht="13.5" thickBot="1"/>
    <row r="7" spans="2:13" ht="13.5" thickBot="1">
      <c r="B7" s="212" t="s">
        <v>2</v>
      </c>
      <c r="C7" s="210"/>
      <c r="D7" s="210" t="s">
        <v>38</v>
      </c>
      <c r="E7" s="211"/>
      <c r="F7" s="210"/>
      <c r="G7" s="210" t="s">
        <v>77</v>
      </c>
      <c r="H7" s="211"/>
      <c r="J7" s="341" t="s">
        <v>2</v>
      </c>
      <c r="K7" s="343" t="s">
        <v>38</v>
      </c>
      <c r="L7" s="351"/>
      <c r="M7" s="352"/>
    </row>
    <row r="8" spans="2:13" ht="13.5" thickBot="1">
      <c r="B8" s="213"/>
      <c r="C8" s="151" t="s">
        <v>3</v>
      </c>
      <c r="D8" s="193" t="s">
        <v>4</v>
      </c>
      <c r="E8" s="151" t="s">
        <v>5</v>
      </c>
      <c r="F8" s="231" t="s">
        <v>3</v>
      </c>
      <c r="G8" s="135" t="s">
        <v>4</v>
      </c>
      <c r="H8" s="136" t="s">
        <v>5</v>
      </c>
      <c r="J8" s="353"/>
      <c r="K8" s="193" t="s">
        <v>3</v>
      </c>
      <c r="L8" s="151" t="s">
        <v>4</v>
      </c>
      <c r="M8" s="194" t="s">
        <v>5</v>
      </c>
    </row>
    <row r="9" spans="2:16" ht="15">
      <c r="B9" s="142" t="s">
        <v>6</v>
      </c>
      <c r="C9" s="215">
        <f>99+21+2</f>
        <v>122</v>
      </c>
      <c r="D9" s="216">
        <f>116+0+1</f>
        <v>117</v>
      </c>
      <c r="E9" s="217">
        <f aca="true" t="shared" si="0" ref="E9:E26">SUM(C9:D9)</f>
        <v>239</v>
      </c>
      <c r="F9" s="236">
        <f>117+20</f>
        <v>137</v>
      </c>
      <c r="G9" s="236">
        <f>89+0+1</f>
        <v>90</v>
      </c>
      <c r="H9" s="237">
        <f>SUM(F9:G9)</f>
        <v>227</v>
      </c>
      <c r="J9" s="142" t="s">
        <v>7</v>
      </c>
      <c r="K9" s="201">
        <f>SUM(C9:C10)</f>
        <v>305</v>
      </c>
      <c r="L9" s="201">
        <f>SUM(D9:D10)</f>
        <v>298</v>
      </c>
      <c r="M9" s="202">
        <f>SUM(K9:L9)</f>
        <v>603</v>
      </c>
      <c r="O9" s="243" t="s">
        <v>79</v>
      </c>
      <c r="P9" s="244">
        <v>970</v>
      </c>
    </row>
    <row r="10" spans="2:16" ht="15">
      <c r="B10" s="143" t="s">
        <v>8</v>
      </c>
      <c r="C10" s="215">
        <v>183</v>
      </c>
      <c r="D10" s="216">
        <v>181</v>
      </c>
      <c r="E10" s="217">
        <f t="shared" si="0"/>
        <v>364</v>
      </c>
      <c r="F10" s="238">
        <v>145</v>
      </c>
      <c r="G10" s="238">
        <v>135</v>
      </c>
      <c r="H10" s="239">
        <f>SUM(F10:G10)</f>
        <v>280</v>
      </c>
      <c r="J10" s="145" t="s">
        <v>9</v>
      </c>
      <c r="K10" s="4">
        <f>SUM(C11:C12)</f>
        <v>452</v>
      </c>
      <c r="L10" s="4">
        <f>SUM(D11:D12)</f>
        <v>393</v>
      </c>
      <c r="M10" s="5">
        <f>SUM(K10:L10)</f>
        <v>845</v>
      </c>
      <c r="O10" s="245" t="s">
        <v>78</v>
      </c>
      <c r="P10" s="246">
        <v>541</v>
      </c>
    </row>
    <row r="11" spans="2:13" ht="15">
      <c r="B11" s="142" t="s">
        <v>10</v>
      </c>
      <c r="C11" s="215">
        <v>233</v>
      </c>
      <c r="D11" s="216">
        <v>214</v>
      </c>
      <c r="E11" s="217">
        <f t="shared" si="0"/>
        <v>447</v>
      </c>
      <c r="F11" s="238">
        <v>182</v>
      </c>
      <c r="G11" s="238">
        <v>151</v>
      </c>
      <c r="H11" s="239">
        <f>SUM(F11:G11)</f>
        <v>333</v>
      </c>
      <c r="J11" s="145" t="s">
        <v>11</v>
      </c>
      <c r="K11" s="4">
        <f>SUM(C13:C21)</f>
        <v>1640</v>
      </c>
      <c r="L11" s="4">
        <f>SUM(D13:D21)</f>
        <v>1394</v>
      </c>
      <c r="M11" s="5">
        <f>SUM(K11:L11)</f>
        <v>3034</v>
      </c>
    </row>
    <row r="12" spans="2:13" ht="15.75" thickBot="1">
      <c r="B12" s="142" t="s">
        <v>12</v>
      </c>
      <c r="C12" s="215">
        <v>219</v>
      </c>
      <c r="D12" s="216">
        <f>178+1</f>
        <v>179</v>
      </c>
      <c r="E12" s="217">
        <f t="shared" si="0"/>
        <v>398</v>
      </c>
      <c r="F12" s="240">
        <v>157</v>
      </c>
      <c r="G12" s="240">
        <v>168</v>
      </c>
      <c r="H12" s="239">
        <f aca="true" t="shared" si="1" ref="H12:H25">SUM(F12:G12)</f>
        <v>325</v>
      </c>
      <c r="J12" s="145" t="s">
        <v>13</v>
      </c>
      <c r="K12" s="6">
        <f>SUM(C22:C25)</f>
        <v>292</v>
      </c>
      <c r="L12" s="6">
        <f>SUM(D22:D25)</f>
        <v>254</v>
      </c>
      <c r="M12" s="7">
        <f>SUM(K12:L12)</f>
        <v>546</v>
      </c>
    </row>
    <row r="13" spans="2:13" ht="15.75" thickBot="1">
      <c r="B13" s="142" t="s">
        <v>14</v>
      </c>
      <c r="C13" s="215">
        <v>231</v>
      </c>
      <c r="D13" s="216">
        <v>168</v>
      </c>
      <c r="E13" s="217">
        <f t="shared" si="0"/>
        <v>399</v>
      </c>
      <c r="F13" s="240">
        <v>146</v>
      </c>
      <c r="G13" s="240">
        <v>160</v>
      </c>
      <c r="H13" s="239">
        <f t="shared" si="1"/>
        <v>306</v>
      </c>
      <c r="J13" s="146" t="s">
        <v>15</v>
      </c>
      <c r="K13" s="10">
        <f>SUM(K9:K12)</f>
        <v>2689</v>
      </c>
      <c r="L13" s="11">
        <f>SUM(L9:L12)</f>
        <v>2339</v>
      </c>
      <c r="M13" s="31">
        <f>SUM(M9:M12)</f>
        <v>5028</v>
      </c>
    </row>
    <row r="14" spans="2:13" ht="15">
      <c r="B14" s="142" t="s">
        <v>16</v>
      </c>
      <c r="C14" s="215">
        <v>175</v>
      </c>
      <c r="D14" s="216">
        <v>167</v>
      </c>
      <c r="E14" s="217">
        <f t="shared" si="0"/>
        <v>342</v>
      </c>
      <c r="F14" s="240">
        <v>103</v>
      </c>
      <c r="G14" s="240">
        <v>152</v>
      </c>
      <c r="H14" s="239">
        <f t="shared" si="1"/>
        <v>255</v>
      </c>
      <c r="J14" s="3"/>
      <c r="K14" s="3"/>
      <c r="L14" s="3"/>
      <c r="M14" s="3"/>
    </row>
    <row r="15" spans="2:13" ht="15.75" thickBot="1">
      <c r="B15" s="142" t="s">
        <v>17</v>
      </c>
      <c r="C15" s="215">
        <v>187</v>
      </c>
      <c r="D15" s="216">
        <v>163</v>
      </c>
      <c r="E15" s="217">
        <f t="shared" si="0"/>
        <v>350</v>
      </c>
      <c r="F15" s="240">
        <v>110</v>
      </c>
      <c r="G15" s="240">
        <v>140</v>
      </c>
      <c r="H15" s="239">
        <f t="shared" si="1"/>
        <v>250</v>
      </c>
      <c r="J15" s="3"/>
      <c r="K15" s="3"/>
      <c r="L15" s="3"/>
      <c r="M15" s="3"/>
    </row>
    <row r="16" spans="2:13" ht="15.75" thickBot="1">
      <c r="B16" s="142" t="s">
        <v>18</v>
      </c>
      <c r="C16" s="215">
        <v>191</v>
      </c>
      <c r="D16" s="216">
        <v>183</v>
      </c>
      <c r="E16" s="217">
        <f t="shared" si="0"/>
        <v>374</v>
      </c>
      <c r="F16" s="240">
        <v>120</v>
      </c>
      <c r="G16" s="240">
        <v>161</v>
      </c>
      <c r="H16" s="239">
        <f t="shared" si="1"/>
        <v>281</v>
      </c>
      <c r="J16" s="341" t="s">
        <v>2</v>
      </c>
      <c r="K16" s="343" t="s">
        <v>42</v>
      </c>
      <c r="L16" s="351"/>
      <c r="M16" s="352"/>
    </row>
    <row r="17" spans="2:13" ht="15.75" thickBot="1">
      <c r="B17" s="142" t="s">
        <v>19</v>
      </c>
      <c r="C17" s="215">
        <v>186</v>
      </c>
      <c r="D17" s="216">
        <v>172</v>
      </c>
      <c r="E17" s="217">
        <f t="shared" si="0"/>
        <v>358</v>
      </c>
      <c r="F17" s="240">
        <v>108</v>
      </c>
      <c r="G17" s="240">
        <v>172</v>
      </c>
      <c r="H17" s="239">
        <f t="shared" si="1"/>
        <v>280</v>
      </c>
      <c r="J17" s="353"/>
      <c r="K17" s="193" t="s">
        <v>3</v>
      </c>
      <c r="L17" s="151" t="s">
        <v>4</v>
      </c>
      <c r="M17" s="194" t="s">
        <v>5</v>
      </c>
    </row>
    <row r="18" spans="2:16" ht="15">
      <c r="B18" s="142" t="s">
        <v>20</v>
      </c>
      <c r="C18" s="215">
        <v>219</v>
      </c>
      <c r="D18" s="216">
        <v>183</v>
      </c>
      <c r="E18" s="217">
        <f t="shared" si="0"/>
        <v>402</v>
      </c>
      <c r="F18" s="240">
        <v>136</v>
      </c>
      <c r="G18" s="240">
        <v>166</v>
      </c>
      <c r="H18" s="239">
        <f t="shared" si="1"/>
        <v>302</v>
      </c>
      <c r="J18" s="142" t="s">
        <v>7</v>
      </c>
      <c r="K18" s="249">
        <f>SUM(F9:F10)</f>
        <v>282</v>
      </c>
      <c r="L18" s="249">
        <f>SUM(G9:G10)</f>
        <v>225</v>
      </c>
      <c r="M18" s="250">
        <f>SUM(K18:L18)</f>
        <v>507</v>
      </c>
      <c r="O18" s="243" t="s">
        <v>79</v>
      </c>
      <c r="P18" s="247">
        <v>587</v>
      </c>
    </row>
    <row r="19" spans="2:16" ht="15">
      <c r="B19" s="142" t="s">
        <v>21</v>
      </c>
      <c r="C19" s="215">
        <v>190</v>
      </c>
      <c r="D19" s="216">
        <v>156</v>
      </c>
      <c r="E19" s="217">
        <f t="shared" si="0"/>
        <v>346</v>
      </c>
      <c r="F19" s="238">
        <v>116</v>
      </c>
      <c r="G19" s="238">
        <v>153</v>
      </c>
      <c r="H19" s="239">
        <f t="shared" si="1"/>
        <v>269</v>
      </c>
      <c r="J19" s="145" t="s">
        <v>9</v>
      </c>
      <c r="K19" s="240">
        <f>SUM(F11:F12)</f>
        <v>339</v>
      </c>
      <c r="L19" s="240">
        <f>SUM(G11:G12)</f>
        <v>319</v>
      </c>
      <c r="M19" s="251">
        <f>SUM(K19:L19)</f>
        <v>658</v>
      </c>
      <c r="O19" s="245" t="s">
        <v>78</v>
      </c>
      <c r="P19" s="248">
        <v>536</v>
      </c>
    </row>
    <row r="20" spans="2:13" ht="15">
      <c r="B20" s="142" t="s">
        <v>22</v>
      </c>
      <c r="C20" s="215">
        <v>148</v>
      </c>
      <c r="D20" s="216">
        <v>115</v>
      </c>
      <c r="E20" s="217">
        <f t="shared" si="0"/>
        <v>263</v>
      </c>
      <c r="F20" s="238">
        <v>103</v>
      </c>
      <c r="G20" s="238">
        <v>112</v>
      </c>
      <c r="H20" s="239">
        <f t="shared" si="1"/>
        <v>215</v>
      </c>
      <c r="J20" s="145" t="s">
        <v>11</v>
      </c>
      <c r="K20" s="240">
        <f>SUM(F13:F21)</f>
        <v>1023</v>
      </c>
      <c r="L20" s="240">
        <f>SUM(G13:G21)</f>
        <v>1321</v>
      </c>
      <c r="M20" s="251">
        <f>SUM(K20:L20)</f>
        <v>2344</v>
      </c>
    </row>
    <row r="21" spans="2:13" ht="15.75" thickBot="1">
      <c r="B21" s="142" t="s">
        <v>23</v>
      </c>
      <c r="C21" s="215">
        <v>113</v>
      </c>
      <c r="D21" s="216">
        <v>87</v>
      </c>
      <c r="E21" s="217">
        <f t="shared" si="0"/>
        <v>200</v>
      </c>
      <c r="F21" s="238">
        <v>81</v>
      </c>
      <c r="G21" s="238">
        <v>105</v>
      </c>
      <c r="H21" s="239">
        <f t="shared" si="1"/>
        <v>186</v>
      </c>
      <c r="J21" s="145" t="s">
        <v>13</v>
      </c>
      <c r="K21" s="252">
        <f>SUM(F22:F25)</f>
        <v>240</v>
      </c>
      <c r="L21" s="252">
        <f>SUM(G22:G25)</f>
        <v>236</v>
      </c>
      <c r="M21" s="253">
        <f>SUM(K21:L21)</f>
        <v>476</v>
      </c>
    </row>
    <row r="22" spans="2:13" ht="15.75" thickBot="1">
      <c r="B22" s="142" t="s">
        <v>24</v>
      </c>
      <c r="C22" s="215">
        <v>91</v>
      </c>
      <c r="D22" s="216">
        <v>74</v>
      </c>
      <c r="E22" s="217">
        <f t="shared" si="0"/>
        <v>165</v>
      </c>
      <c r="F22" s="238">
        <v>66</v>
      </c>
      <c r="G22" s="238">
        <v>77</v>
      </c>
      <c r="H22" s="239">
        <f t="shared" si="1"/>
        <v>143</v>
      </c>
      <c r="J22" s="146" t="s">
        <v>15</v>
      </c>
      <c r="K22" s="254">
        <f>SUM(K18:K21)</f>
        <v>1884</v>
      </c>
      <c r="L22" s="254">
        <f>SUM(L18:L21)</f>
        <v>2101</v>
      </c>
      <c r="M22" s="255">
        <f>SUM(K22:L22)</f>
        <v>3985</v>
      </c>
    </row>
    <row r="23" spans="2:8" ht="15">
      <c r="B23" s="142" t="s">
        <v>25</v>
      </c>
      <c r="C23" s="215">
        <v>74</v>
      </c>
      <c r="D23" s="216">
        <v>69</v>
      </c>
      <c r="E23" s="217">
        <f t="shared" si="0"/>
        <v>143</v>
      </c>
      <c r="F23" s="238">
        <v>55</v>
      </c>
      <c r="G23" s="238">
        <v>62</v>
      </c>
      <c r="H23" s="239">
        <f t="shared" si="1"/>
        <v>117</v>
      </c>
    </row>
    <row r="24" spans="2:8" ht="15">
      <c r="B24" s="142" t="s">
        <v>26</v>
      </c>
      <c r="C24" s="215">
        <v>51</v>
      </c>
      <c r="D24" s="216">
        <v>50</v>
      </c>
      <c r="E24" s="217">
        <f t="shared" si="0"/>
        <v>101</v>
      </c>
      <c r="F24" s="238">
        <v>42</v>
      </c>
      <c r="G24" s="238">
        <v>50</v>
      </c>
      <c r="H24" s="239">
        <f t="shared" si="1"/>
        <v>92</v>
      </c>
    </row>
    <row r="25" spans="2:8" ht="15.75" thickBot="1">
      <c r="B25" s="142" t="s">
        <v>27</v>
      </c>
      <c r="C25" s="218">
        <v>76</v>
      </c>
      <c r="D25" s="219">
        <v>61</v>
      </c>
      <c r="E25" s="220">
        <f t="shared" si="0"/>
        <v>137</v>
      </c>
      <c r="F25" s="241">
        <v>77</v>
      </c>
      <c r="G25" s="241">
        <v>47</v>
      </c>
      <c r="H25" s="242">
        <f t="shared" si="1"/>
        <v>124</v>
      </c>
    </row>
    <row r="26" spans="2:10" ht="15.75" thickBot="1">
      <c r="B26" s="144" t="s">
        <v>15</v>
      </c>
      <c r="C26" s="153">
        <f>SUM(C9:C25)</f>
        <v>2689</v>
      </c>
      <c r="D26" s="152">
        <f>SUM(D9:D25)</f>
        <v>2339</v>
      </c>
      <c r="E26" s="153">
        <f t="shared" si="0"/>
        <v>5028</v>
      </c>
      <c r="F26" s="153">
        <f>SUM(F9:F25)</f>
        <v>1884</v>
      </c>
      <c r="G26" s="153">
        <f>SUM(G9:G25)</f>
        <v>2101</v>
      </c>
      <c r="H26" s="153">
        <f>SUM(H9:H25)</f>
        <v>3985</v>
      </c>
      <c r="J26" s="15"/>
    </row>
    <row r="27" spans="10:12" ht="15">
      <c r="J27" s="37"/>
      <c r="K27" s="15"/>
      <c r="L27" s="15"/>
    </row>
    <row r="28" spans="6:12" ht="15">
      <c r="F28" s="57"/>
      <c r="G28" s="57"/>
      <c r="H28" s="190"/>
      <c r="J28" s="58"/>
      <c r="K28" s="58"/>
      <c r="L28" s="58"/>
    </row>
    <row r="29" spans="2:12" ht="14.25">
      <c r="B29" s="15"/>
      <c r="C29" s="9"/>
      <c r="D29" s="96"/>
      <c r="E29" s="27"/>
      <c r="F29" s="58"/>
      <c r="G29" s="58"/>
      <c r="H29" s="58"/>
      <c r="I29" s="15"/>
      <c r="J29" s="58"/>
      <c r="K29" s="58"/>
      <c r="L29" s="58"/>
    </row>
    <row r="30" spans="2:12" ht="14.25">
      <c r="B30" s="15"/>
      <c r="C30" s="9"/>
      <c r="D30" s="96"/>
      <c r="E30" s="27"/>
      <c r="F30" s="58"/>
      <c r="G30" s="58"/>
      <c r="H30" s="58"/>
      <c r="I30" s="15"/>
      <c r="J30" s="58"/>
      <c r="K30" s="58"/>
      <c r="L30" s="58"/>
    </row>
    <row r="31" spans="2:12" ht="14.25">
      <c r="B31" s="58"/>
      <c r="C31" s="96"/>
      <c r="D31" s="96"/>
      <c r="E31" s="58"/>
      <c r="F31" s="58"/>
      <c r="G31" s="58"/>
      <c r="I31" s="15"/>
      <c r="J31" s="58"/>
      <c r="K31" s="58"/>
      <c r="L31" s="58"/>
    </row>
    <row r="32" spans="2:12" ht="14.25">
      <c r="B32" s="58"/>
      <c r="C32" s="96"/>
      <c r="D32" s="96"/>
      <c r="E32" s="58"/>
      <c r="F32" s="58"/>
      <c r="G32" s="58"/>
      <c r="I32" s="15"/>
      <c r="J32" s="58"/>
      <c r="K32" s="58"/>
      <c r="L32" s="58"/>
    </row>
    <row r="33" spans="2:12" ht="14.25">
      <c r="B33" s="58"/>
      <c r="C33" s="58"/>
      <c r="D33" s="96"/>
      <c r="E33" s="58"/>
      <c r="F33" s="58"/>
      <c r="G33" s="58"/>
      <c r="I33" s="15"/>
      <c r="J33" s="58"/>
      <c r="K33" s="58"/>
      <c r="L33" s="58"/>
    </row>
    <row r="34" spans="2:12" ht="14.25">
      <c r="B34" s="58"/>
      <c r="C34" s="58"/>
      <c r="D34" s="96"/>
      <c r="E34" s="58"/>
      <c r="F34" s="58"/>
      <c r="G34" s="58"/>
      <c r="I34" s="15"/>
      <c r="J34" s="58"/>
      <c r="K34" s="58"/>
      <c r="L34" s="58"/>
    </row>
    <row r="35" spans="2:12" ht="14.25">
      <c r="B35" s="58"/>
      <c r="C35" s="58"/>
      <c r="D35" s="96"/>
      <c r="E35" s="58"/>
      <c r="F35" s="58"/>
      <c r="G35" s="58"/>
      <c r="I35" s="15"/>
      <c r="J35" s="58"/>
      <c r="K35" s="58"/>
      <c r="L35" s="58"/>
    </row>
    <row r="36" spans="2:12" ht="14.25">
      <c r="B36" s="96"/>
      <c r="C36" s="58"/>
      <c r="D36" s="96"/>
      <c r="E36" s="58"/>
      <c r="F36" s="58"/>
      <c r="G36" s="58"/>
      <c r="I36" s="15"/>
      <c r="J36" s="58"/>
      <c r="K36" s="58"/>
      <c r="L36" s="58"/>
    </row>
    <row r="37" spans="2:12" ht="14.25">
      <c r="B37" s="96"/>
      <c r="C37" s="58"/>
      <c r="D37" s="96"/>
      <c r="E37" s="58"/>
      <c r="F37" s="58"/>
      <c r="G37" s="58"/>
      <c r="I37" s="15"/>
      <c r="J37" s="59"/>
      <c r="K37" s="59"/>
      <c r="L37" s="59"/>
    </row>
    <row r="38" spans="2:12" ht="14.25">
      <c r="B38" s="96"/>
      <c r="C38" s="58"/>
      <c r="D38" s="96"/>
      <c r="E38" s="58"/>
      <c r="F38" s="58"/>
      <c r="G38" s="58"/>
      <c r="I38" s="15"/>
      <c r="J38" s="58"/>
      <c r="K38" s="58"/>
      <c r="L38" s="58"/>
    </row>
    <row r="39" spans="2:12" ht="15">
      <c r="B39" s="96"/>
      <c r="C39" s="58"/>
      <c r="D39" s="112"/>
      <c r="E39" s="113"/>
      <c r="F39" s="113"/>
      <c r="G39" s="113"/>
      <c r="I39" s="15"/>
      <c r="J39" s="58"/>
      <c r="K39" s="58"/>
      <c r="L39" s="58"/>
    </row>
    <row r="40" spans="2:12" ht="14.25">
      <c r="B40" s="96"/>
      <c r="C40" s="58"/>
      <c r="D40" s="96"/>
      <c r="E40" s="58"/>
      <c r="F40" s="58"/>
      <c r="G40" s="58"/>
      <c r="I40" s="15"/>
      <c r="J40" s="58"/>
      <c r="K40" s="58"/>
      <c r="L40" s="58"/>
    </row>
    <row r="41" spans="2:12" ht="14.25">
      <c r="B41" s="96"/>
      <c r="C41" s="58"/>
      <c r="D41" s="96"/>
      <c r="E41" s="58"/>
      <c r="F41" s="58"/>
      <c r="G41" s="58"/>
      <c r="I41" s="15"/>
      <c r="J41" s="58"/>
      <c r="K41" s="58"/>
      <c r="L41" s="58"/>
    </row>
    <row r="42" spans="2:12" ht="14.25">
      <c r="B42" s="96"/>
      <c r="C42" s="58"/>
      <c r="D42" s="96"/>
      <c r="E42" s="58"/>
      <c r="F42" s="58"/>
      <c r="G42" s="58"/>
      <c r="I42" s="15"/>
      <c r="J42" s="58"/>
      <c r="K42" s="58"/>
      <c r="L42" s="58"/>
    </row>
    <row r="43" spans="2:12" ht="14.25">
      <c r="B43" s="96"/>
      <c r="C43" s="58"/>
      <c r="D43" s="96"/>
      <c r="E43" s="58"/>
      <c r="F43" s="58"/>
      <c r="G43" s="58"/>
      <c r="I43" s="15"/>
      <c r="J43" s="17"/>
      <c r="K43" s="17"/>
      <c r="L43" s="17"/>
    </row>
    <row r="44" spans="2:10" ht="14.25">
      <c r="B44" s="96"/>
      <c r="C44" s="58"/>
      <c r="D44" s="58"/>
      <c r="E44" s="58"/>
      <c r="F44" s="58"/>
      <c r="G44" s="58"/>
      <c r="I44" s="15"/>
      <c r="J44" s="15"/>
    </row>
    <row r="45" spans="2:10" ht="15">
      <c r="B45" s="96"/>
      <c r="C45" s="58"/>
      <c r="D45" s="113"/>
      <c r="E45" s="113"/>
      <c r="F45" s="113"/>
      <c r="G45" s="113"/>
      <c r="I45" s="15"/>
      <c r="J45" s="15"/>
    </row>
    <row r="46" spans="2:10" ht="14.25">
      <c r="B46" s="96"/>
      <c r="C46" s="58"/>
      <c r="D46" s="58"/>
      <c r="E46" s="58"/>
      <c r="F46" s="58"/>
      <c r="G46" s="58"/>
      <c r="I46" s="15"/>
      <c r="J46" s="15"/>
    </row>
    <row r="47" spans="2:10" ht="14.25">
      <c r="B47" s="96"/>
      <c r="C47" s="58"/>
      <c r="D47" s="58"/>
      <c r="E47" s="58"/>
      <c r="F47" s="58"/>
      <c r="G47" s="58"/>
      <c r="I47" s="15"/>
      <c r="J47" s="15"/>
    </row>
    <row r="48" spans="2:10" ht="14.25">
      <c r="B48" s="58"/>
      <c r="C48" s="58"/>
      <c r="D48" s="58"/>
      <c r="E48" s="58"/>
      <c r="F48" s="58"/>
      <c r="G48" s="58"/>
      <c r="I48" s="15"/>
      <c r="J48" s="15"/>
    </row>
    <row r="49" spans="2:10" ht="14.25">
      <c r="B49" s="58"/>
      <c r="C49" s="58"/>
      <c r="D49" s="58"/>
      <c r="E49" s="58"/>
      <c r="F49" s="58"/>
      <c r="G49" s="58"/>
      <c r="I49" s="15"/>
      <c r="J49" s="15"/>
    </row>
    <row r="50" spans="2:10" ht="14.25">
      <c r="B50" s="96"/>
      <c r="C50" s="96"/>
      <c r="D50" s="58"/>
      <c r="E50" s="96"/>
      <c r="F50" s="96"/>
      <c r="G50" s="58"/>
      <c r="I50" s="15"/>
      <c r="J50" s="15"/>
    </row>
    <row r="51" spans="2:10" ht="15">
      <c r="B51" s="96"/>
      <c r="C51" s="96"/>
      <c r="D51" s="113"/>
      <c r="E51" s="113"/>
      <c r="F51" s="113"/>
      <c r="G51" s="113"/>
      <c r="I51" s="15"/>
      <c r="J51" s="15"/>
    </row>
    <row r="52" spans="2:10" ht="14.25">
      <c r="B52" s="96"/>
      <c r="C52" s="58"/>
      <c r="D52" s="58"/>
      <c r="E52" s="96"/>
      <c r="F52" s="58"/>
      <c r="G52" s="58"/>
      <c r="I52" s="15"/>
      <c r="J52" s="15"/>
    </row>
    <row r="53" spans="2:10" ht="14.25">
      <c r="B53" s="96"/>
      <c r="C53" s="58"/>
      <c r="D53" s="58"/>
      <c r="E53" s="96"/>
      <c r="F53" s="58"/>
      <c r="G53" s="58"/>
      <c r="I53" s="15"/>
      <c r="J53" s="15"/>
    </row>
    <row r="54" spans="2:10" ht="14.25">
      <c r="B54" s="96"/>
      <c r="C54" s="58"/>
      <c r="D54" s="58"/>
      <c r="E54" s="58"/>
      <c r="F54" s="58"/>
      <c r="G54" s="58"/>
      <c r="I54" s="15"/>
      <c r="J54" s="15"/>
    </row>
    <row r="55" spans="2:10" ht="14.25">
      <c r="B55" s="96"/>
      <c r="C55" s="58"/>
      <c r="D55" s="58"/>
      <c r="E55" s="96"/>
      <c r="F55" s="58"/>
      <c r="G55" s="58"/>
      <c r="I55" s="15"/>
      <c r="J55" s="15"/>
    </row>
    <row r="56" spans="2:10" ht="14.25">
      <c r="B56" s="96"/>
      <c r="C56" s="58"/>
      <c r="D56" s="58"/>
      <c r="E56" s="96"/>
      <c r="F56" s="58"/>
      <c r="G56" s="58"/>
      <c r="I56" s="15"/>
      <c r="J56" s="15"/>
    </row>
    <row r="57" spans="2:10" ht="14.25">
      <c r="B57" s="96"/>
      <c r="C57" s="58"/>
      <c r="D57" s="58"/>
      <c r="E57" s="96"/>
      <c r="F57" s="58"/>
      <c r="G57" s="58"/>
      <c r="I57" s="15"/>
      <c r="J57" s="15"/>
    </row>
    <row r="58" spans="2:10" ht="14.25">
      <c r="B58" s="96"/>
      <c r="C58" s="58"/>
      <c r="D58" s="58"/>
      <c r="E58" s="96"/>
      <c r="F58" s="58"/>
      <c r="G58" s="58"/>
      <c r="I58" s="15"/>
      <c r="J58" s="15"/>
    </row>
    <row r="59" spans="2:10" ht="14.25">
      <c r="B59" s="96"/>
      <c r="C59" s="58"/>
      <c r="D59" s="58"/>
      <c r="E59" s="96"/>
      <c r="F59" s="58"/>
      <c r="G59" s="96"/>
      <c r="I59" s="15"/>
      <c r="J59" s="15"/>
    </row>
    <row r="60" spans="2:7" ht="14.25">
      <c r="B60" s="96"/>
      <c r="C60" s="58"/>
      <c r="D60" s="58"/>
      <c r="E60" s="96"/>
      <c r="F60" s="58"/>
      <c r="G60" s="96"/>
    </row>
    <row r="61" spans="2:7" ht="14.25">
      <c r="B61" s="96"/>
      <c r="C61" s="96"/>
      <c r="D61" s="58"/>
      <c r="E61" s="96"/>
      <c r="F61" s="96"/>
      <c r="G61" s="96"/>
    </row>
    <row r="62" spans="2:7" ht="14.25">
      <c r="B62" s="96"/>
      <c r="C62" s="58"/>
      <c r="D62" s="58"/>
      <c r="E62" s="96"/>
      <c r="F62" s="96"/>
      <c r="G62" s="96"/>
    </row>
    <row r="63" spans="2:7" ht="14.25">
      <c r="B63" s="96"/>
      <c r="C63" s="58"/>
      <c r="D63" s="58"/>
      <c r="E63" s="96"/>
      <c r="F63" s="96"/>
      <c r="G63" s="96"/>
    </row>
    <row r="64" spans="2:7" ht="14.25">
      <c r="B64" s="96"/>
      <c r="C64" s="58"/>
      <c r="D64" s="96"/>
      <c r="E64" s="96"/>
      <c r="F64" s="96"/>
      <c r="G64" s="96"/>
    </row>
    <row r="65" spans="2:7" ht="14.25">
      <c r="B65" s="96"/>
      <c r="C65" s="58"/>
      <c r="D65" s="58"/>
      <c r="E65" s="96"/>
      <c r="F65" s="96"/>
      <c r="G65" s="96"/>
    </row>
    <row r="66" spans="2:7" ht="14.25">
      <c r="B66" s="96"/>
      <c r="C66" s="58"/>
      <c r="D66" s="59"/>
      <c r="E66" s="114"/>
      <c r="F66" s="59"/>
      <c r="G66" s="59"/>
    </row>
    <row r="67" spans="2:7" ht="14.25">
      <c r="B67" s="96"/>
      <c r="C67" s="58"/>
      <c r="D67" s="96"/>
      <c r="E67" s="96"/>
      <c r="F67" s="96"/>
      <c r="G67" s="96"/>
    </row>
    <row r="68" spans="2:8" ht="14.25">
      <c r="B68" s="15"/>
      <c r="C68" s="15"/>
      <c r="D68" s="9"/>
      <c r="E68" s="15"/>
      <c r="F68" s="15"/>
      <c r="G68" s="15"/>
      <c r="H68" s="15"/>
    </row>
    <row r="69" spans="2:8" ht="14.25">
      <c r="B69" s="15"/>
      <c r="C69" s="15"/>
      <c r="D69" s="9"/>
      <c r="E69" s="15"/>
      <c r="F69" s="15"/>
      <c r="G69" s="15"/>
      <c r="H69" s="15"/>
    </row>
    <row r="70" spans="2:8" ht="14.25">
      <c r="B70" s="15"/>
      <c r="C70" s="15"/>
      <c r="D70" s="9"/>
      <c r="E70" s="56"/>
      <c r="F70" s="54"/>
      <c r="G70" s="15"/>
      <c r="H70" s="15"/>
    </row>
    <row r="71" ht="12.75">
      <c r="D71" s="26"/>
    </row>
  </sheetData>
  <sheetProtection/>
  <mergeCells count="5">
    <mergeCell ref="J16:J17"/>
    <mergeCell ref="K16:M16"/>
    <mergeCell ref="B2:K2"/>
    <mergeCell ref="J7:J8"/>
    <mergeCell ref="K7:M7"/>
  </mergeCells>
  <printOptions/>
  <pageMargins left="0.62" right="0.5" top="0.76" bottom="0.984251968503937" header="0" footer="0"/>
  <pageSetup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225"/>
  <sheetViews>
    <sheetView zoomScale="80" zoomScaleNormal="80" zoomScalePageLayoutView="0" workbookViewId="0" topLeftCell="A7">
      <selection activeCell="P40" sqref="P40"/>
    </sheetView>
  </sheetViews>
  <sheetFormatPr defaultColWidth="11.421875" defaultRowHeight="12.75"/>
  <cols>
    <col min="1" max="1" width="1.7109375" style="0" customWidth="1"/>
    <col min="2" max="2" width="12.7109375" style="0" customWidth="1"/>
    <col min="3" max="3" width="12.57421875" style="0" customWidth="1"/>
    <col min="11" max="11" width="6.8515625" style="0" customWidth="1"/>
    <col min="12" max="12" width="1.421875" style="0" customWidth="1"/>
    <col min="13" max="13" width="17.8515625" style="0" customWidth="1"/>
    <col min="17" max="17" width="1.421875" style="0" customWidth="1"/>
    <col min="18" max="18" width="17.8515625" style="0" customWidth="1"/>
    <col min="19" max="19" width="8.140625" style="0" customWidth="1"/>
    <col min="20" max="20" width="6.00390625" style="0" customWidth="1"/>
  </cols>
  <sheetData>
    <row r="1" ht="13.5" thickBot="1"/>
    <row r="2" spans="2:11" ht="16.5" thickBot="1">
      <c r="B2" s="337" t="s">
        <v>76</v>
      </c>
      <c r="C2" s="354"/>
      <c r="D2" s="354"/>
      <c r="E2" s="354"/>
      <c r="F2" s="354"/>
      <c r="G2" s="354"/>
      <c r="H2" s="354"/>
      <c r="I2" s="354"/>
      <c r="J2" s="354"/>
      <c r="K2" s="355"/>
    </row>
    <row r="3" spans="2:11" ht="12.75" customHeight="1"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2:11" ht="13.5" customHeight="1">
      <c r="B4" s="1" t="s">
        <v>0</v>
      </c>
      <c r="C4" s="178" t="s">
        <v>32</v>
      </c>
      <c r="D4" s="16"/>
      <c r="E4" s="16"/>
      <c r="F4" s="16"/>
      <c r="G4" s="16"/>
      <c r="H4" s="16"/>
      <c r="I4" s="16"/>
      <c r="J4" s="16"/>
      <c r="K4" s="16"/>
    </row>
    <row r="6" spans="2:11" ht="16.5" thickBot="1"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2:11" ht="27" customHeight="1" thickBot="1">
      <c r="B7" s="362" t="s">
        <v>2</v>
      </c>
      <c r="C7" s="377" t="s">
        <v>47</v>
      </c>
      <c r="D7" s="378"/>
      <c r="E7" s="379"/>
      <c r="F7" s="277"/>
      <c r="G7" s="362" t="s">
        <v>2</v>
      </c>
      <c r="H7" s="365" t="s">
        <v>80</v>
      </c>
      <c r="I7" s="366"/>
      <c r="J7" s="367"/>
      <c r="K7" s="291"/>
    </row>
    <row r="8" spans="2:11" ht="13.5" thickBot="1">
      <c r="B8" s="363"/>
      <c r="C8" s="380" t="s">
        <v>3</v>
      </c>
      <c r="D8" s="374" t="s">
        <v>4</v>
      </c>
      <c r="E8" s="368" t="s">
        <v>33</v>
      </c>
      <c r="F8" s="127"/>
      <c r="G8" s="363"/>
      <c r="H8" s="368" t="s">
        <v>3</v>
      </c>
      <c r="I8" s="371" t="s">
        <v>34</v>
      </c>
      <c r="J8" s="374" t="s">
        <v>33</v>
      </c>
      <c r="K8" s="361"/>
    </row>
    <row r="9" spans="2:16" ht="13.5" thickBot="1">
      <c r="B9" s="363"/>
      <c r="C9" s="381"/>
      <c r="D9" s="375"/>
      <c r="E9" s="369"/>
      <c r="F9" s="127"/>
      <c r="G9" s="363"/>
      <c r="H9" s="369"/>
      <c r="I9" s="372"/>
      <c r="J9" s="375"/>
      <c r="K9" s="361"/>
      <c r="M9" s="225" t="s">
        <v>2</v>
      </c>
      <c r="N9" s="210"/>
      <c r="O9" s="210" t="s">
        <v>32</v>
      </c>
      <c r="P9" s="211"/>
    </row>
    <row r="10" spans="2:16" ht="13.5" thickBot="1">
      <c r="B10" s="364"/>
      <c r="C10" s="382"/>
      <c r="D10" s="376"/>
      <c r="E10" s="370"/>
      <c r="F10" s="127"/>
      <c r="G10" s="364"/>
      <c r="H10" s="370"/>
      <c r="I10" s="373"/>
      <c r="J10" s="376"/>
      <c r="K10" s="361"/>
      <c r="M10" s="226"/>
      <c r="N10" s="193" t="s">
        <v>3</v>
      </c>
      <c r="O10" s="151" t="s">
        <v>4</v>
      </c>
      <c r="P10" s="194" t="s">
        <v>5</v>
      </c>
    </row>
    <row r="11" spans="2:19" ht="15">
      <c r="B11" s="140" t="s">
        <v>6</v>
      </c>
      <c r="C11" s="204">
        <f>222+50+5</f>
        <v>277</v>
      </c>
      <c r="D11" s="197">
        <f>212+0+5</f>
        <v>217</v>
      </c>
      <c r="E11" s="205">
        <f aca="true" t="shared" si="0" ref="E11:E27">SUM(C11:D11)</f>
        <v>494</v>
      </c>
      <c r="F11" s="25"/>
      <c r="G11" s="284" t="s">
        <v>81</v>
      </c>
      <c r="H11" s="275">
        <v>55</v>
      </c>
      <c r="I11" s="272">
        <v>58</v>
      </c>
      <c r="J11" s="271">
        <f aca="true" t="shared" si="1" ref="J11:J21">SUM(H11:I11)</f>
        <v>113</v>
      </c>
      <c r="K11" s="25"/>
      <c r="L11" s="95"/>
      <c r="M11" s="137" t="s">
        <v>7</v>
      </c>
      <c r="N11" s="232">
        <f>SUM(C11:C12)</f>
        <v>539</v>
      </c>
      <c r="O11" s="232">
        <f>SUM(D11:D12)</f>
        <v>449</v>
      </c>
      <c r="P11" s="233">
        <f>SUM(N11:O11)</f>
        <v>988</v>
      </c>
      <c r="R11" s="243" t="s">
        <v>79</v>
      </c>
      <c r="S11" s="244">
        <v>1458</v>
      </c>
    </row>
    <row r="12" spans="2:19" ht="15">
      <c r="B12" s="140" t="s">
        <v>8</v>
      </c>
      <c r="C12" s="204">
        <v>262</v>
      </c>
      <c r="D12" s="197">
        <v>232</v>
      </c>
      <c r="E12" s="205">
        <f t="shared" si="0"/>
        <v>494</v>
      </c>
      <c r="F12" s="25"/>
      <c r="G12" s="284" t="s">
        <v>82</v>
      </c>
      <c r="H12" s="276">
        <v>38</v>
      </c>
      <c r="I12" s="274">
        <v>45</v>
      </c>
      <c r="J12" s="273">
        <f t="shared" si="1"/>
        <v>83</v>
      </c>
      <c r="K12" s="25"/>
      <c r="L12" s="95"/>
      <c r="M12" s="137" t="s">
        <v>9</v>
      </c>
      <c r="N12" s="18">
        <f>SUM(C13:C14)</f>
        <v>684</v>
      </c>
      <c r="O12" s="18">
        <f>SUM(D13:D14)</f>
        <v>709</v>
      </c>
      <c r="P12" s="19">
        <f>SUM(N12:O12)</f>
        <v>1393</v>
      </c>
      <c r="R12" s="245" t="s">
        <v>78</v>
      </c>
      <c r="S12" s="246">
        <v>942</v>
      </c>
    </row>
    <row r="13" spans="2:16" ht="12.75">
      <c r="B13" s="139" t="s">
        <v>10</v>
      </c>
      <c r="C13" s="204">
        <v>319</v>
      </c>
      <c r="D13" s="197">
        <v>313</v>
      </c>
      <c r="E13" s="205">
        <f t="shared" si="0"/>
        <v>632</v>
      </c>
      <c r="F13" s="25"/>
      <c r="G13" s="285" t="s">
        <v>10</v>
      </c>
      <c r="H13" s="276">
        <v>60</v>
      </c>
      <c r="I13" s="274">
        <v>59</v>
      </c>
      <c r="J13" s="273">
        <f t="shared" si="1"/>
        <v>119</v>
      </c>
      <c r="K13" s="25"/>
      <c r="L13" s="95"/>
      <c r="M13" s="137" t="s">
        <v>11</v>
      </c>
      <c r="N13" s="18">
        <f>SUM(C15:C23)</f>
        <v>2459</v>
      </c>
      <c r="O13" s="18">
        <f>SUM(D15:D23)</f>
        <v>2412</v>
      </c>
      <c r="P13" s="19">
        <f>SUM(N13:O13)</f>
        <v>4871</v>
      </c>
    </row>
    <row r="14" spans="2:16" ht="13.5" thickBot="1">
      <c r="B14" s="139" t="s">
        <v>12</v>
      </c>
      <c r="C14" s="204">
        <v>365</v>
      </c>
      <c r="D14" s="197">
        <v>396</v>
      </c>
      <c r="E14" s="205">
        <f t="shared" si="0"/>
        <v>761</v>
      </c>
      <c r="F14" s="25"/>
      <c r="G14" s="285" t="s">
        <v>12</v>
      </c>
      <c r="H14" s="276">
        <v>74</v>
      </c>
      <c r="I14" s="274">
        <v>60</v>
      </c>
      <c r="J14" s="273">
        <f t="shared" si="1"/>
        <v>134</v>
      </c>
      <c r="K14" s="171"/>
      <c r="L14" s="95"/>
      <c r="M14" s="137" t="s">
        <v>13</v>
      </c>
      <c r="N14" s="18">
        <f>SUM(C24:C27)</f>
        <v>627</v>
      </c>
      <c r="O14" s="18">
        <f>SUM(D24:D27)</f>
        <v>596</v>
      </c>
      <c r="P14" s="19">
        <f>SUM(N14:O14)</f>
        <v>1223</v>
      </c>
    </row>
    <row r="15" spans="2:16" ht="13.5" thickBot="1">
      <c r="B15" s="139" t="s">
        <v>14</v>
      </c>
      <c r="C15" s="204">
        <v>349</v>
      </c>
      <c r="D15" s="197">
        <v>324</v>
      </c>
      <c r="E15" s="205">
        <f t="shared" si="0"/>
        <v>673</v>
      </c>
      <c r="F15" s="25"/>
      <c r="G15" s="285" t="s">
        <v>83</v>
      </c>
      <c r="H15" s="276">
        <v>80</v>
      </c>
      <c r="I15" s="274">
        <v>132</v>
      </c>
      <c r="J15" s="273">
        <f t="shared" si="1"/>
        <v>212</v>
      </c>
      <c r="K15" s="25"/>
      <c r="L15" s="95"/>
      <c r="M15" s="138" t="s">
        <v>15</v>
      </c>
      <c r="N15" s="12">
        <f>SUM(N11:N14)</f>
        <v>4309</v>
      </c>
      <c r="O15" s="12">
        <f>SUM(O11:O14)</f>
        <v>4166</v>
      </c>
      <c r="P15" s="13">
        <f>SUM(N15:O15)</f>
        <v>8475</v>
      </c>
    </row>
    <row r="16" spans="2:16" ht="14.25">
      <c r="B16" s="139" t="s">
        <v>16</v>
      </c>
      <c r="C16" s="204">
        <v>277</v>
      </c>
      <c r="D16" s="197">
        <v>263</v>
      </c>
      <c r="E16" s="205">
        <f t="shared" si="0"/>
        <v>540</v>
      </c>
      <c r="F16" s="25"/>
      <c r="G16" s="285" t="s">
        <v>84</v>
      </c>
      <c r="H16" s="276">
        <v>73</v>
      </c>
      <c r="I16" s="274">
        <v>108</v>
      </c>
      <c r="J16" s="273">
        <f t="shared" si="1"/>
        <v>181</v>
      </c>
      <c r="K16" s="25"/>
      <c r="L16" s="95"/>
      <c r="M16" s="3"/>
      <c r="N16" s="3"/>
      <c r="O16" s="3"/>
      <c r="P16" s="3"/>
    </row>
    <row r="17" spans="2:16" ht="15" thickBot="1">
      <c r="B17" s="139" t="s">
        <v>17</v>
      </c>
      <c r="C17" s="204">
        <v>256</v>
      </c>
      <c r="D17" s="197">
        <v>262</v>
      </c>
      <c r="E17" s="205">
        <f t="shared" si="0"/>
        <v>518</v>
      </c>
      <c r="F17" s="25"/>
      <c r="G17" s="285" t="s">
        <v>85</v>
      </c>
      <c r="H17" s="276">
        <v>96</v>
      </c>
      <c r="I17" s="274">
        <v>86</v>
      </c>
      <c r="J17" s="273">
        <f t="shared" si="1"/>
        <v>182</v>
      </c>
      <c r="K17" s="25"/>
      <c r="L17" s="95"/>
      <c r="M17" s="3"/>
      <c r="N17" s="3"/>
      <c r="O17" s="3"/>
      <c r="P17" s="3"/>
    </row>
    <row r="18" spans="2:16" ht="13.5" thickBot="1">
      <c r="B18" s="139" t="s">
        <v>18</v>
      </c>
      <c r="C18" s="204">
        <v>272</v>
      </c>
      <c r="D18" s="197">
        <v>308</v>
      </c>
      <c r="E18" s="205">
        <f t="shared" si="0"/>
        <v>580</v>
      </c>
      <c r="F18" s="25"/>
      <c r="G18" s="285" t="s">
        <v>86</v>
      </c>
      <c r="H18" s="276">
        <v>68</v>
      </c>
      <c r="I18" s="274">
        <v>79</v>
      </c>
      <c r="J18" s="273">
        <f t="shared" si="1"/>
        <v>147</v>
      </c>
      <c r="K18" s="25"/>
      <c r="L18" s="95"/>
      <c r="M18" s="225" t="s">
        <v>2</v>
      </c>
      <c r="N18" s="210"/>
      <c r="O18" s="210" t="s">
        <v>39</v>
      </c>
      <c r="P18" s="211"/>
    </row>
    <row r="19" spans="2:16" ht="13.5" thickBot="1">
      <c r="B19" s="139" t="s">
        <v>19</v>
      </c>
      <c r="C19" s="204">
        <v>304</v>
      </c>
      <c r="D19" s="197">
        <v>313</v>
      </c>
      <c r="E19" s="205">
        <f t="shared" si="0"/>
        <v>617</v>
      </c>
      <c r="F19" s="25"/>
      <c r="G19" s="285" t="s">
        <v>24</v>
      </c>
      <c r="H19" s="276">
        <v>39</v>
      </c>
      <c r="I19" s="274">
        <v>27</v>
      </c>
      <c r="J19" s="273">
        <f t="shared" si="1"/>
        <v>66</v>
      </c>
      <c r="K19" s="25"/>
      <c r="L19" s="95"/>
      <c r="M19" s="226"/>
      <c r="N19" s="193" t="s">
        <v>3</v>
      </c>
      <c r="O19" s="193" t="s">
        <v>4</v>
      </c>
      <c r="P19" s="151" t="s">
        <v>5</v>
      </c>
    </row>
    <row r="20" spans="2:19" ht="15.75" thickBot="1">
      <c r="B20" s="139" t="s">
        <v>20</v>
      </c>
      <c r="C20" s="204">
        <v>320</v>
      </c>
      <c r="D20" s="197">
        <v>300</v>
      </c>
      <c r="E20" s="205">
        <f t="shared" si="0"/>
        <v>620</v>
      </c>
      <c r="F20" s="25"/>
      <c r="G20" s="285" t="s">
        <v>87</v>
      </c>
      <c r="H20" s="278">
        <v>90</v>
      </c>
      <c r="I20" s="279">
        <v>76</v>
      </c>
      <c r="J20" s="283">
        <f t="shared" si="1"/>
        <v>166</v>
      </c>
      <c r="K20" s="25"/>
      <c r="L20" s="95"/>
      <c r="M20" s="137" t="s">
        <v>7</v>
      </c>
      <c r="N20" s="256">
        <v>93</v>
      </c>
      <c r="O20" s="256">
        <v>103</v>
      </c>
      <c r="P20" s="257">
        <f>SUM(N20:O20)</f>
        <v>196</v>
      </c>
      <c r="R20" s="243" t="s">
        <v>79</v>
      </c>
      <c r="S20" s="244">
        <v>153</v>
      </c>
    </row>
    <row r="21" spans="2:19" ht="15.75" thickBot="1">
      <c r="B21" s="139" t="s">
        <v>21</v>
      </c>
      <c r="C21" s="204">
        <v>286</v>
      </c>
      <c r="D21" s="197">
        <v>225</v>
      </c>
      <c r="E21" s="205">
        <f t="shared" si="0"/>
        <v>511</v>
      </c>
      <c r="F21" s="25"/>
      <c r="G21" s="141" t="s">
        <v>15</v>
      </c>
      <c r="H21" s="280">
        <f>SUM(H11:H20)</f>
        <v>673</v>
      </c>
      <c r="I21" s="281">
        <f>SUM(I11:I20)</f>
        <v>730</v>
      </c>
      <c r="J21" s="282">
        <f t="shared" si="1"/>
        <v>1403</v>
      </c>
      <c r="K21" s="25"/>
      <c r="L21" s="95"/>
      <c r="M21" s="137" t="s">
        <v>9</v>
      </c>
      <c r="N21" s="258">
        <v>134</v>
      </c>
      <c r="O21" s="258">
        <v>119</v>
      </c>
      <c r="P21" s="259">
        <f>SUM(N21:O21)</f>
        <v>253</v>
      </c>
      <c r="R21" s="245" t="s">
        <v>78</v>
      </c>
      <c r="S21" s="246">
        <v>165</v>
      </c>
    </row>
    <row r="22" spans="2:22" ht="12.75">
      <c r="B22" s="139" t="s">
        <v>22</v>
      </c>
      <c r="C22" s="204">
        <v>210</v>
      </c>
      <c r="D22" s="197">
        <v>235</v>
      </c>
      <c r="E22" s="205">
        <f t="shared" si="0"/>
        <v>445</v>
      </c>
      <c r="F22" s="25"/>
      <c r="G22" s="43"/>
      <c r="H22" s="90"/>
      <c r="I22" s="90"/>
      <c r="J22" s="90"/>
      <c r="K22" s="25"/>
      <c r="L22" s="95"/>
      <c r="M22" s="137" t="s">
        <v>11</v>
      </c>
      <c r="N22" s="258">
        <v>317</v>
      </c>
      <c r="O22" s="258">
        <v>405</v>
      </c>
      <c r="P22" s="259">
        <f>SUM(N22:O22)</f>
        <v>722</v>
      </c>
      <c r="R22" s="15"/>
      <c r="S22" s="15"/>
      <c r="T22" s="15"/>
      <c r="U22" s="15"/>
      <c r="V22" s="15"/>
    </row>
    <row r="23" spans="2:22" ht="13.5" thickBot="1">
      <c r="B23" s="139" t="s">
        <v>23</v>
      </c>
      <c r="C23" s="204">
        <v>185</v>
      </c>
      <c r="D23" s="197">
        <v>182</v>
      </c>
      <c r="E23" s="205">
        <f t="shared" si="0"/>
        <v>367</v>
      </c>
      <c r="F23" s="25"/>
      <c r="G23" s="43"/>
      <c r="H23" s="90"/>
      <c r="I23" s="90"/>
      <c r="J23" s="90"/>
      <c r="K23" s="25"/>
      <c r="L23" s="95"/>
      <c r="M23" s="137" t="s">
        <v>13</v>
      </c>
      <c r="N23" s="260">
        <v>129</v>
      </c>
      <c r="O23" s="260">
        <v>103</v>
      </c>
      <c r="P23" s="261">
        <f>SUM(N23:O23)</f>
        <v>232</v>
      </c>
      <c r="R23" s="15"/>
      <c r="S23" s="15"/>
      <c r="T23" s="15"/>
      <c r="U23" s="15"/>
      <c r="V23" s="15"/>
    </row>
    <row r="24" spans="2:22" ht="13.5" thickBot="1">
      <c r="B24" s="139" t="s">
        <v>24</v>
      </c>
      <c r="C24" s="204">
        <v>172</v>
      </c>
      <c r="D24" s="197">
        <v>179</v>
      </c>
      <c r="E24" s="205">
        <f t="shared" si="0"/>
        <v>351</v>
      </c>
      <c r="F24" s="25"/>
      <c r="G24" s="25"/>
      <c r="H24" s="90"/>
      <c r="I24" s="90"/>
      <c r="J24" s="90"/>
      <c r="K24" s="25"/>
      <c r="L24" s="95"/>
      <c r="M24" s="138" t="s">
        <v>15</v>
      </c>
      <c r="N24" s="262">
        <f>SUM(N20:N23)</f>
        <v>673</v>
      </c>
      <c r="O24" s="262">
        <f>SUM(O20:O23)</f>
        <v>730</v>
      </c>
      <c r="P24" s="263">
        <f>SUM(N24:O24)</f>
        <v>1403</v>
      </c>
      <c r="R24" s="15"/>
      <c r="S24" s="15"/>
      <c r="T24" s="15"/>
      <c r="U24" s="15"/>
      <c r="V24" s="15"/>
    </row>
    <row r="25" spans="2:22" ht="13.5" thickBot="1">
      <c r="B25" s="139" t="s">
        <v>25</v>
      </c>
      <c r="C25" s="204">
        <v>168</v>
      </c>
      <c r="D25" s="197">
        <v>135</v>
      </c>
      <c r="E25" s="205">
        <f t="shared" si="0"/>
        <v>303</v>
      </c>
      <c r="F25" s="25"/>
      <c r="G25" s="25"/>
      <c r="H25" s="90"/>
      <c r="I25" s="90"/>
      <c r="J25" s="90"/>
      <c r="K25" s="25"/>
      <c r="L25" s="95"/>
      <c r="R25" s="15"/>
      <c r="S25" s="15"/>
      <c r="T25" s="15"/>
      <c r="U25" s="15"/>
      <c r="V25" s="15"/>
    </row>
    <row r="26" spans="2:22" ht="13.5" thickBot="1">
      <c r="B26" s="139" t="s">
        <v>26</v>
      </c>
      <c r="C26" s="204">
        <v>127</v>
      </c>
      <c r="D26" s="197">
        <v>98</v>
      </c>
      <c r="E26" s="205">
        <f t="shared" si="0"/>
        <v>225</v>
      </c>
      <c r="F26" s="25"/>
      <c r="G26" s="362" t="s">
        <v>2</v>
      </c>
      <c r="H26" s="365" t="s">
        <v>97</v>
      </c>
      <c r="I26" s="366"/>
      <c r="J26" s="367"/>
      <c r="K26" s="25"/>
      <c r="L26" s="95"/>
      <c r="M26" s="25"/>
      <c r="N26" s="25"/>
      <c r="O26" s="25"/>
      <c r="P26" s="25"/>
      <c r="Q26" s="25"/>
      <c r="R26" s="15"/>
      <c r="S26" s="15"/>
      <c r="T26" s="15"/>
      <c r="U26" s="15"/>
      <c r="V26" s="15"/>
    </row>
    <row r="27" spans="2:22" ht="13.5" thickBot="1">
      <c r="B27" s="139" t="s">
        <v>27</v>
      </c>
      <c r="C27" s="206">
        <v>160</v>
      </c>
      <c r="D27" s="198">
        <v>184</v>
      </c>
      <c r="E27" s="207">
        <f t="shared" si="0"/>
        <v>344</v>
      </c>
      <c r="F27" s="25"/>
      <c r="G27" s="363"/>
      <c r="H27" s="368" t="s">
        <v>3</v>
      </c>
      <c r="I27" s="371" t="s">
        <v>34</v>
      </c>
      <c r="J27" s="374" t="s">
        <v>33</v>
      </c>
      <c r="K27" s="25"/>
      <c r="L27" s="95"/>
      <c r="M27" s="127"/>
      <c r="N27" s="286"/>
      <c r="O27" s="286"/>
      <c r="P27" s="287"/>
      <c r="Q27" s="25"/>
      <c r="R27" s="15"/>
      <c r="S27" s="15"/>
      <c r="T27" s="15"/>
      <c r="U27" s="15"/>
      <c r="V27" s="15"/>
    </row>
    <row r="28" spans="2:22" ht="13.5" thickBot="1">
      <c r="B28" s="141" t="s">
        <v>15</v>
      </c>
      <c r="C28" s="292">
        <f>SUM(C11:C27)</f>
        <v>4309</v>
      </c>
      <c r="D28" s="293">
        <f>SUM(D11:D27)</f>
        <v>4166</v>
      </c>
      <c r="E28" s="294">
        <f>SUM(E11:E27)</f>
        <v>8475</v>
      </c>
      <c r="F28" s="70"/>
      <c r="G28" s="363"/>
      <c r="H28" s="369"/>
      <c r="I28" s="372"/>
      <c r="J28" s="375"/>
      <c r="K28" s="68"/>
      <c r="L28" s="95"/>
      <c r="M28" s="288"/>
      <c r="N28" s="127"/>
      <c r="O28" s="127"/>
      <c r="P28" s="127"/>
      <c r="Q28" s="25"/>
      <c r="R28" s="15"/>
      <c r="S28" s="15"/>
      <c r="T28" s="15"/>
      <c r="U28" s="15"/>
      <c r="V28" s="15"/>
    </row>
    <row r="29" spans="7:22" ht="13.5" thickBot="1">
      <c r="G29" s="364"/>
      <c r="H29" s="370"/>
      <c r="I29" s="373"/>
      <c r="J29" s="376"/>
      <c r="M29" s="289"/>
      <c r="N29" s="175"/>
      <c r="O29" s="175"/>
      <c r="P29" s="175"/>
      <c r="Q29" s="25"/>
      <c r="R29" s="15"/>
      <c r="S29" s="15"/>
      <c r="T29" s="15"/>
      <c r="U29" s="15"/>
      <c r="V29" s="15"/>
    </row>
    <row r="30" spans="2:22" ht="15.75" customHeight="1">
      <c r="B30" s="15"/>
      <c r="C30" s="15"/>
      <c r="D30" s="24"/>
      <c r="E30" s="24"/>
      <c r="F30" s="24"/>
      <c r="G30" s="140" t="s">
        <v>6</v>
      </c>
      <c r="H30" s="303">
        <v>175</v>
      </c>
      <c r="I30" s="304">
        <v>156</v>
      </c>
      <c r="J30" s="305">
        <f aca="true" t="shared" si="2" ref="J30:J46">SUM(H30:I30)</f>
        <v>331</v>
      </c>
      <c r="K30" s="24"/>
      <c r="L30" s="24"/>
      <c r="M30" s="289"/>
      <c r="N30" s="175"/>
      <c r="O30" s="175"/>
      <c r="P30" s="175"/>
      <c r="Q30" s="25"/>
      <c r="R30" s="15"/>
      <c r="S30" s="15"/>
      <c r="T30" s="15"/>
      <c r="U30" s="15"/>
      <c r="V30" s="15"/>
    </row>
    <row r="31" spans="2:22" ht="12.75" customHeight="1">
      <c r="B31" s="315"/>
      <c r="C31" s="25"/>
      <c r="D31" s="25"/>
      <c r="E31" s="25"/>
      <c r="F31" s="73"/>
      <c r="G31" s="140" t="s">
        <v>8</v>
      </c>
      <c r="H31" s="306">
        <v>251</v>
      </c>
      <c r="I31" s="307">
        <v>231</v>
      </c>
      <c r="J31" s="308">
        <f t="shared" si="2"/>
        <v>482</v>
      </c>
      <c r="K31" s="24"/>
      <c r="L31" s="24"/>
      <c r="M31" s="289"/>
      <c r="N31" s="175"/>
      <c r="O31" s="175"/>
      <c r="P31" s="175"/>
      <c r="Q31" s="25"/>
      <c r="R31" s="15"/>
      <c r="S31" s="15"/>
      <c r="T31" s="15"/>
      <c r="U31" s="15"/>
      <c r="V31" s="15"/>
    </row>
    <row r="32" spans="2:22" ht="12.75" customHeight="1">
      <c r="B32" s="315"/>
      <c r="C32" s="25"/>
      <c r="D32" s="25"/>
      <c r="E32" s="25"/>
      <c r="F32" s="25"/>
      <c r="G32" s="139" t="s">
        <v>10</v>
      </c>
      <c r="H32" s="306">
        <v>325</v>
      </c>
      <c r="I32" s="307">
        <v>322</v>
      </c>
      <c r="J32" s="308">
        <f t="shared" si="2"/>
        <v>647</v>
      </c>
      <c r="L32" s="24"/>
      <c r="M32" s="289"/>
      <c r="N32" s="175"/>
      <c r="O32" s="175"/>
      <c r="P32" s="175"/>
      <c r="Q32" s="25"/>
      <c r="R32" s="15"/>
      <c r="S32" s="15"/>
      <c r="T32" s="15"/>
      <c r="U32" s="15"/>
      <c r="V32" s="15"/>
    </row>
    <row r="33" spans="2:22" ht="12.75" customHeight="1">
      <c r="B33" s="43"/>
      <c r="C33" s="25"/>
      <c r="D33" s="25"/>
      <c r="E33" s="25"/>
      <c r="F33" s="25"/>
      <c r="G33" s="139" t="s">
        <v>12</v>
      </c>
      <c r="H33" s="309">
        <v>367</v>
      </c>
      <c r="I33" s="307">
        <v>324</v>
      </c>
      <c r="J33" s="308">
        <f t="shared" si="2"/>
        <v>691</v>
      </c>
      <c r="L33" s="24"/>
      <c r="M33" s="290"/>
      <c r="N33" s="68"/>
      <c r="O33" s="68"/>
      <c r="P33" s="68"/>
      <c r="Q33" s="25"/>
      <c r="R33" s="15"/>
      <c r="S33" s="15"/>
      <c r="T33" s="15"/>
      <c r="U33" s="15"/>
      <c r="V33" s="15"/>
    </row>
    <row r="34" spans="2:22" ht="15" customHeight="1">
      <c r="B34" s="43"/>
      <c r="C34" s="171"/>
      <c r="D34" s="25"/>
      <c r="E34" s="25"/>
      <c r="F34" s="25"/>
      <c r="G34" s="139" t="s">
        <v>14</v>
      </c>
      <c r="H34" s="307">
        <v>268</v>
      </c>
      <c r="I34" s="307">
        <v>284</v>
      </c>
      <c r="J34" s="308">
        <f t="shared" si="2"/>
        <v>552</v>
      </c>
      <c r="L34" s="24"/>
      <c r="M34" s="25"/>
      <c r="N34" s="25"/>
      <c r="O34" s="25"/>
      <c r="P34" s="25"/>
      <c r="Q34" s="25"/>
      <c r="R34" s="15"/>
      <c r="S34" s="15"/>
      <c r="T34" s="15"/>
      <c r="U34" s="15"/>
      <c r="V34" s="15"/>
    </row>
    <row r="35" spans="2:17" ht="15" customHeight="1">
      <c r="B35" s="43"/>
      <c r="C35" s="25"/>
      <c r="D35" s="25"/>
      <c r="E35" s="25"/>
      <c r="F35" s="25"/>
      <c r="G35" s="139" t="s">
        <v>16</v>
      </c>
      <c r="H35" s="307">
        <v>228</v>
      </c>
      <c r="I35" s="307">
        <v>232</v>
      </c>
      <c r="J35" s="308">
        <f t="shared" si="2"/>
        <v>460</v>
      </c>
      <c r="L35" s="24"/>
      <c r="M35" s="25"/>
      <c r="N35" s="25"/>
      <c r="O35" s="25"/>
      <c r="P35" s="25"/>
      <c r="Q35" s="25"/>
    </row>
    <row r="36" spans="2:12" ht="15" customHeight="1">
      <c r="B36" s="43"/>
      <c r="C36" s="25"/>
      <c r="D36" s="25"/>
      <c r="E36" s="25"/>
      <c r="F36" s="25"/>
      <c r="G36" s="139" t="s">
        <v>17</v>
      </c>
      <c r="H36" s="307">
        <v>220</v>
      </c>
      <c r="I36" s="307">
        <v>251</v>
      </c>
      <c r="J36" s="308">
        <f t="shared" si="2"/>
        <v>471</v>
      </c>
      <c r="L36" s="24"/>
    </row>
    <row r="37" spans="2:12" ht="12.75" customHeight="1">
      <c r="B37" s="43"/>
      <c r="C37" s="25"/>
      <c r="D37" s="25"/>
      <c r="E37" s="25"/>
      <c r="F37" s="25"/>
      <c r="G37" s="139" t="s">
        <v>18</v>
      </c>
      <c r="H37" s="307">
        <v>221</v>
      </c>
      <c r="I37" s="307">
        <v>250</v>
      </c>
      <c r="J37" s="308">
        <f t="shared" si="2"/>
        <v>471</v>
      </c>
      <c r="L37" s="24"/>
    </row>
    <row r="38" spans="2:12" ht="12.75" customHeight="1">
      <c r="B38" s="43"/>
      <c r="C38" s="25"/>
      <c r="D38" s="25"/>
      <c r="E38" s="25"/>
      <c r="F38" s="25"/>
      <c r="G38" s="139" t="s">
        <v>19</v>
      </c>
      <c r="H38" s="307">
        <v>237</v>
      </c>
      <c r="I38" s="307">
        <v>242</v>
      </c>
      <c r="J38" s="308">
        <f t="shared" si="2"/>
        <v>479</v>
      </c>
      <c r="L38" s="24"/>
    </row>
    <row r="39" spans="2:12" ht="12.75" customHeight="1">
      <c r="B39" s="43"/>
      <c r="C39" s="25"/>
      <c r="D39" s="25"/>
      <c r="E39" s="25"/>
      <c r="F39" s="25"/>
      <c r="G39" s="139" t="s">
        <v>20</v>
      </c>
      <c r="H39" s="307">
        <v>268</v>
      </c>
      <c r="I39" s="307">
        <v>238</v>
      </c>
      <c r="J39" s="308">
        <f t="shared" si="2"/>
        <v>506</v>
      </c>
      <c r="L39" s="24"/>
    </row>
    <row r="40" spans="2:10" ht="12.75" customHeight="1">
      <c r="B40" s="43"/>
      <c r="C40" s="25"/>
      <c r="D40" s="25"/>
      <c r="E40" s="25"/>
      <c r="F40" s="25"/>
      <c r="G40" s="139" t="s">
        <v>21</v>
      </c>
      <c r="H40" s="307">
        <v>206</v>
      </c>
      <c r="I40" s="307">
        <v>217</v>
      </c>
      <c r="J40" s="308">
        <f t="shared" si="2"/>
        <v>423</v>
      </c>
    </row>
    <row r="41" spans="2:10" ht="12.75" customHeight="1">
      <c r="B41" s="43"/>
      <c r="C41" s="25"/>
      <c r="D41" s="25"/>
      <c r="E41" s="25"/>
      <c r="F41" s="25"/>
      <c r="G41" s="139" t="s">
        <v>22</v>
      </c>
      <c r="H41" s="307">
        <v>171</v>
      </c>
      <c r="I41" s="307">
        <v>194</v>
      </c>
      <c r="J41" s="308">
        <f t="shared" si="2"/>
        <v>365</v>
      </c>
    </row>
    <row r="42" spans="2:10" ht="12.75" customHeight="1">
      <c r="B42" s="43"/>
      <c r="C42" s="25"/>
      <c r="D42" s="25"/>
      <c r="E42" s="25"/>
      <c r="F42" s="25"/>
      <c r="G42" s="139" t="s">
        <v>23</v>
      </c>
      <c r="H42" s="307">
        <v>163</v>
      </c>
      <c r="I42" s="307">
        <v>167</v>
      </c>
      <c r="J42" s="308">
        <f t="shared" si="2"/>
        <v>330</v>
      </c>
    </row>
    <row r="43" spans="2:10" ht="12.75" customHeight="1">
      <c r="B43" s="43"/>
      <c r="C43" s="25"/>
      <c r="D43" s="25"/>
      <c r="E43" s="25"/>
      <c r="F43" s="25"/>
      <c r="G43" s="139" t="s">
        <v>24</v>
      </c>
      <c r="H43" s="307">
        <v>172</v>
      </c>
      <c r="I43" s="307">
        <v>161</v>
      </c>
      <c r="J43" s="308">
        <f t="shared" si="2"/>
        <v>333</v>
      </c>
    </row>
    <row r="44" spans="2:10" ht="12.75">
      <c r="B44" s="43"/>
      <c r="C44" s="25"/>
      <c r="D44" s="25"/>
      <c r="E44" s="25"/>
      <c r="F44" s="25"/>
      <c r="G44" s="139" t="s">
        <v>25</v>
      </c>
      <c r="H44" s="307">
        <v>124</v>
      </c>
      <c r="I44" s="307">
        <v>110</v>
      </c>
      <c r="J44" s="308">
        <f t="shared" si="2"/>
        <v>234</v>
      </c>
    </row>
    <row r="45" spans="2:10" ht="12.75">
      <c r="B45" s="43"/>
      <c r="C45" s="25"/>
      <c r="D45" s="25"/>
      <c r="E45" s="25"/>
      <c r="F45" s="25"/>
      <c r="G45" s="139" t="s">
        <v>26</v>
      </c>
      <c r="H45" s="307">
        <v>109</v>
      </c>
      <c r="I45" s="307">
        <v>86</v>
      </c>
      <c r="J45" s="308">
        <f t="shared" si="2"/>
        <v>195</v>
      </c>
    </row>
    <row r="46" spans="2:10" ht="13.5" thickBot="1">
      <c r="B46" s="43"/>
      <c r="C46" s="25"/>
      <c r="D46" s="25"/>
      <c r="E46" s="25"/>
      <c r="F46" s="25"/>
      <c r="G46" s="139" t="s">
        <v>27</v>
      </c>
      <c r="H46" s="310">
        <v>86</v>
      </c>
      <c r="I46" s="310">
        <v>116</v>
      </c>
      <c r="J46" s="311">
        <f t="shared" si="2"/>
        <v>202</v>
      </c>
    </row>
    <row r="47" spans="2:13" ht="13.5" thickBot="1">
      <c r="B47" s="43"/>
      <c r="C47" s="25"/>
      <c r="D47" s="25"/>
      <c r="E47" s="25"/>
      <c r="F47" s="25"/>
      <c r="G47" s="141" t="s">
        <v>15</v>
      </c>
      <c r="H47" s="312">
        <f>SUM(H30:H46)</f>
        <v>3591</v>
      </c>
      <c r="I47" s="312">
        <f>SUM(I30:I46)</f>
        <v>3581</v>
      </c>
      <c r="J47" s="313">
        <f>SUM(J30:J46)</f>
        <v>7172</v>
      </c>
      <c r="M47" s="314"/>
    </row>
    <row r="48" spans="2:5" ht="12.75">
      <c r="B48" s="43"/>
      <c r="C48" s="25"/>
      <c r="D48" s="25"/>
      <c r="E48" s="25"/>
    </row>
    <row r="49" spans="17:18" ht="12.75">
      <c r="Q49" s="15"/>
      <c r="R49" s="15"/>
    </row>
    <row r="50" spans="17:18" ht="12.75">
      <c r="Q50" s="15"/>
      <c r="R50" s="15"/>
    </row>
    <row r="51" spans="2:18" ht="12.75">
      <c r="B51" s="15"/>
      <c r="Q51" s="15"/>
      <c r="R51" s="15"/>
    </row>
    <row r="52" spans="2:18" ht="12.75">
      <c r="B52" s="15"/>
      <c r="Q52" s="15"/>
      <c r="R52" s="15"/>
    </row>
    <row r="53" spans="2:18" ht="12.75">
      <c r="B53" s="15"/>
      <c r="Q53" s="15"/>
      <c r="R53" s="15"/>
    </row>
    <row r="54" spans="2:18" ht="15">
      <c r="B54" s="15"/>
      <c r="Q54" s="36"/>
      <c r="R54" s="36"/>
    </row>
    <row r="55" spans="2:18" ht="12.75">
      <c r="B55" s="15"/>
      <c r="Q55" s="15"/>
      <c r="R55" s="15"/>
    </row>
    <row r="56" spans="2:18" ht="12.75">
      <c r="B56" s="15"/>
      <c r="Q56" s="15"/>
      <c r="R56" s="15"/>
    </row>
    <row r="57" spans="2:18" ht="12.75">
      <c r="B57" s="15"/>
      <c r="Q57" s="15"/>
      <c r="R57" s="15"/>
    </row>
    <row r="58" spans="2:18" ht="12.75">
      <c r="B58" s="15"/>
      <c r="Q58" s="15"/>
      <c r="R58" s="15"/>
    </row>
    <row r="59" spans="2:18" ht="12.75">
      <c r="B59" s="15"/>
      <c r="Q59" s="15"/>
      <c r="R59" s="15"/>
    </row>
    <row r="60" spans="2:18" ht="12.75">
      <c r="B60" s="15"/>
      <c r="Q60" s="15"/>
      <c r="R60" s="15"/>
    </row>
    <row r="61" spans="2:18" ht="15">
      <c r="B61" s="15"/>
      <c r="Q61" s="36"/>
      <c r="R61" s="36"/>
    </row>
    <row r="62" spans="2:18" ht="15">
      <c r="B62" s="15"/>
      <c r="Q62" s="36"/>
      <c r="R62" s="36"/>
    </row>
    <row r="63" spans="2:18" ht="15">
      <c r="B63" s="15"/>
      <c r="Q63" s="36"/>
      <c r="R63" s="36"/>
    </row>
    <row r="64" spans="2:18" ht="15">
      <c r="B64" s="15"/>
      <c r="Q64" s="36"/>
      <c r="R64" s="36"/>
    </row>
    <row r="65" spans="2:18" ht="15">
      <c r="B65" s="15"/>
      <c r="Q65" s="36"/>
      <c r="R65" s="36"/>
    </row>
    <row r="66" spans="2:18" ht="15">
      <c r="B66" s="15"/>
      <c r="Q66" s="36"/>
      <c r="R66" s="36"/>
    </row>
    <row r="67" spans="2:18" ht="15">
      <c r="B67" s="15"/>
      <c r="Q67" s="36"/>
      <c r="R67" s="36"/>
    </row>
    <row r="68" spans="2:18" ht="15">
      <c r="B68" s="15"/>
      <c r="Q68" s="36"/>
      <c r="R68" s="36"/>
    </row>
    <row r="69" spans="2:18" ht="15">
      <c r="B69" s="15"/>
      <c r="Q69" s="36"/>
      <c r="R69" s="36"/>
    </row>
    <row r="70" spans="2:18" ht="15">
      <c r="B70" s="15"/>
      <c r="Q70" s="36"/>
      <c r="R70" s="36"/>
    </row>
    <row r="71" spans="2:18" ht="15">
      <c r="B71" s="15"/>
      <c r="Q71" s="36"/>
      <c r="R71" s="36"/>
    </row>
    <row r="72" spans="2:18" ht="15">
      <c r="B72" s="15"/>
      <c r="Q72" s="36"/>
      <c r="R72" s="36"/>
    </row>
    <row r="73" spans="2:18" ht="15">
      <c r="B73" s="15"/>
      <c r="Q73" s="36"/>
      <c r="R73" s="36"/>
    </row>
    <row r="74" spans="2:18" ht="15">
      <c r="B74" s="15"/>
      <c r="C74" s="15"/>
      <c r="D74" s="15"/>
      <c r="E74" s="15"/>
      <c r="F74" s="15"/>
      <c r="G74" s="15"/>
      <c r="H74" s="15"/>
      <c r="I74" s="15"/>
      <c r="J74" s="36"/>
      <c r="K74" s="36"/>
      <c r="L74" s="33"/>
      <c r="M74" s="33"/>
      <c r="N74" s="33"/>
      <c r="O74" s="33"/>
      <c r="P74" s="15"/>
      <c r="Q74" s="36"/>
      <c r="R74" s="36"/>
    </row>
    <row r="75" spans="2:18" ht="15">
      <c r="B75" s="15"/>
      <c r="C75" s="15"/>
      <c r="D75" s="15"/>
      <c r="E75" s="15"/>
      <c r="F75" s="15"/>
      <c r="G75" s="15"/>
      <c r="H75" s="15"/>
      <c r="I75" s="15"/>
      <c r="J75" s="36"/>
      <c r="K75" s="36"/>
      <c r="L75" s="33"/>
      <c r="M75" s="33"/>
      <c r="N75" s="33"/>
      <c r="O75" s="33"/>
      <c r="P75" s="15"/>
      <c r="Q75" s="36"/>
      <c r="R75" s="36"/>
    </row>
    <row r="76" spans="2:18" ht="15">
      <c r="B76" s="15"/>
      <c r="C76" s="15"/>
      <c r="D76" s="15"/>
      <c r="E76" s="15"/>
      <c r="F76" s="15"/>
      <c r="G76" s="15"/>
      <c r="H76" s="15"/>
      <c r="I76" s="15"/>
      <c r="J76" s="36"/>
      <c r="K76" s="36"/>
      <c r="L76" s="33"/>
      <c r="M76" s="33"/>
      <c r="N76" s="33"/>
      <c r="O76" s="33"/>
      <c r="P76" s="15"/>
      <c r="Q76" s="15"/>
      <c r="R76" s="15"/>
    </row>
    <row r="77" spans="2:18" ht="15">
      <c r="B77" s="15"/>
      <c r="C77" s="15"/>
      <c r="D77" s="15"/>
      <c r="E77" s="15"/>
      <c r="F77" s="15"/>
      <c r="G77" s="15"/>
      <c r="H77" s="15"/>
      <c r="I77" s="15"/>
      <c r="J77" s="36"/>
      <c r="K77" s="36"/>
      <c r="L77" s="33"/>
      <c r="M77" s="34"/>
      <c r="N77" s="34"/>
      <c r="O77" s="34"/>
      <c r="P77" s="15"/>
      <c r="Q77" s="15"/>
      <c r="R77" s="15"/>
    </row>
    <row r="78" spans="2:16" ht="15">
      <c r="B78" s="15"/>
      <c r="C78" s="15"/>
      <c r="D78" s="15"/>
      <c r="E78" s="15"/>
      <c r="F78" s="15"/>
      <c r="G78" s="15"/>
      <c r="H78" s="15"/>
      <c r="I78" s="15"/>
      <c r="J78" s="36"/>
      <c r="K78" s="36"/>
      <c r="L78" s="15"/>
      <c r="M78" s="15"/>
      <c r="N78" s="15"/>
      <c r="O78" s="15"/>
      <c r="P78" s="15"/>
    </row>
    <row r="79" spans="2:16" ht="15">
      <c r="B79" s="15"/>
      <c r="C79" s="15"/>
      <c r="D79" s="15"/>
      <c r="E79" s="15"/>
      <c r="F79" s="15"/>
      <c r="G79" s="15"/>
      <c r="H79" s="15"/>
      <c r="I79" s="15"/>
      <c r="J79" s="38"/>
      <c r="K79" s="38"/>
      <c r="L79" s="15"/>
      <c r="M79" s="15"/>
      <c r="N79" s="15"/>
      <c r="O79" s="15"/>
      <c r="P79" s="15"/>
    </row>
    <row r="80" spans="2:16" ht="12.75">
      <c r="B80" s="15"/>
      <c r="C80" s="61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ht="12.7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ht="12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61"/>
      <c r="M84" s="61"/>
      <c r="N84" s="15"/>
      <c r="O84" s="15"/>
      <c r="P84" s="15"/>
    </row>
    <row r="85" spans="2:16" ht="1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35"/>
      <c r="M85" s="35"/>
      <c r="N85" s="36"/>
      <c r="O85" s="36"/>
      <c r="P85" s="36"/>
    </row>
    <row r="86" spans="2:16" ht="15">
      <c r="B86" s="15"/>
      <c r="C86" s="15"/>
      <c r="D86" s="15"/>
      <c r="E86" s="15"/>
      <c r="F86" s="15"/>
      <c r="G86" s="15"/>
      <c r="H86" s="15"/>
      <c r="I86" s="15"/>
      <c r="J86" s="15"/>
      <c r="K86" s="62"/>
      <c r="L86" s="35"/>
      <c r="M86" s="35"/>
      <c r="N86" s="36"/>
      <c r="O86" s="36"/>
      <c r="P86" s="37"/>
    </row>
    <row r="87" spans="2:16" ht="15">
      <c r="B87" s="15"/>
      <c r="C87" s="15"/>
      <c r="D87" s="15"/>
      <c r="E87" s="15"/>
      <c r="F87" s="15"/>
      <c r="G87" s="15"/>
      <c r="H87" s="15"/>
      <c r="I87" s="15"/>
      <c r="J87" s="15"/>
      <c r="K87" s="62"/>
      <c r="L87" s="35"/>
      <c r="M87" s="35"/>
      <c r="N87" s="36"/>
      <c r="O87" s="36"/>
      <c r="P87" s="37"/>
    </row>
    <row r="88" spans="2:16" ht="15">
      <c r="B88" s="15"/>
      <c r="C88" s="15"/>
      <c r="D88" s="15"/>
      <c r="E88" s="15"/>
      <c r="F88" s="15"/>
      <c r="G88" s="15"/>
      <c r="H88" s="15"/>
      <c r="I88" s="15"/>
      <c r="J88" s="15"/>
      <c r="K88" s="63"/>
      <c r="L88" s="35"/>
      <c r="M88" s="35"/>
      <c r="N88" s="36"/>
      <c r="O88" s="36"/>
      <c r="P88" s="37"/>
    </row>
    <row r="89" spans="2:16" ht="15">
      <c r="B89" s="15"/>
      <c r="C89" s="15"/>
      <c r="D89" s="15"/>
      <c r="E89" s="32"/>
      <c r="F89" s="32"/>
      <c r="G89" s="32"/>
      <c r="H89" s="32"/>
      <c r="I89" s="32"/>
      <c r="J89" s="15"/>
      <c r="K89" s="62"/>
      <c r="L89" s="35"/>
      <c r="M89" s="35"/>
      <c r="N89" s="36"/>
      <c r="O89" s="36"/>
      <c r="P89" s="37"/>
    </row>
    <row r="90" spans="2:16" ht="15">
      <c r="B90" s="15"/>
      <c r="C90" s="15"/>
      <c r="D90" s="15"/>
      <c r="E90" s="15"/>
      <c r="F90" s="15"/>
      <c r="G90" s="15"/>
      <c r="H90" s="15"/>
      <c r="I90" s="15"/>
      <c r="J90" s="15"/>
      <c r="K90" s="62"/>
      <c r="L90" s="35"/>
      <c r="M90" s="35"/>
      <c r="N90" s="36"/>
      <c r="O90" s="36"/>
      <c r="P90" s="37"/>
    </row>
    <row r="91" spans="2:16" ht="15">
      <c r="B91" s="15"/>
      <c r="C91" s="15"/>
      <c r="D91" s="15"/>
      <c r="E91" s="15"/>
      <c r="F91" s="15"/>
      <c r="G91" s="15"/>
      <c r="H91" s="15"/>
      <c r="I91" s="15"/>
      <c r="J91" s="15"/>
      <c r="K91" s="62"/>
      <c r="L91" s="35"/>
      <c r="M91" s="35"/>
      <c r="N91" s="36"/>
      <c r="O91" s="36"/>
      <c r="P91" s="37"/>
    </row>
    <row r="92" spans="2:16" ht="15">
      <c r="B92" s="15"/>
      <c r="C92" s="15"/>
      <c r="D92" s="15"/>
      <c r="E92" s="15"/>
      <c r="F92" s="15"/>
      <c r="G92" s="15"/>
      <c r="H92" s="15"/>
      <c r="I92" s="15"/>
      <c r="J92" s="15"/>
      <c r="K92" s="62"/>
      <c r="L92" s="35"/>
      <c r="M92" s="35"/>
      <c r="N92" s="36"/>
      <c r="O92" s="36"/>
      <c r="P92" s="37"/>
    </row>
    <row r="93" spans="2:16" ht="15">
      <c r="B93" s="15"/>
      <c r="C93" s="15"/>
      <c r="D93" s="15"/>
      <c r="E93" s="15"/>
      <c r="F93" s="15"/>
      <c r="G93" s="15"/>
      <c r="H93" s="15"/>
      <c r="I93" s="15"/>
      <c r="J93" s="15"/>
      <c r="K93" s="62"/>
      <c r="L93" s="35"/>
      <c r="M93" s="35"/>
      <c r="N93" s="36"/>
      <c r="O93" s="36"/>
      <c r="P93" s="37"/>
    </row>
    <row r="94" spans="2:16" ht="15">
      <c r="B94" s="15"/>
      <c r="C94" s="15"/>
      <c r="D94" s="15"/>
      <c r="E94" s="15"/>
      <c r="F94" s="15"/>
      <c r="G94" s="15"/>
      <c r="H94" s="15"/>
      <c r="I94" s="15"/>
      <c r="J94" s="15"/>
      <c r="K94" s="62"/>
      <c r="L94" s="35"/>
      <c r="M94" s="35"/>
      <c r="N94" s="36"/>
      <c r="O94" s="36"/>
      <c r="P94" s="37"/>
    </row>
    <row r="95" spans="2:16" ht="15">
      <c r="B95" s="15"/>
      <c r="C95" s="15"/>
      <c r="D95" s="15"/>
      <c r="E95" s="32"/>
      <c r="F95" s="32"/>
      <c r="G95" s="32"/>
      <c r="H95" s="32"/>
      <c r="I95" s="32"/>
      <c r="J95" s="15"/>
      <c r="K95" s="62"/>
      <c r="L95" s="35"/>
      <c r="M95" s="35"/>
      <c r="N95" s="36"/>
      <c r="O95" s="36"/>
      <c r="P95" s="37"/>
    </row>
    <row r="96" spans="2:16" ht="15">
      <c r="B96" s="15"/>
      <c r="C96" s="15"/>
      <c r="D96" s="15"/>
      <c r="E96" s="15"/>
      <c r="F96" s="15"/>
      <c r="G96" s="15"/>
      <c r="H96" s="15"/>
      <c r="I96" s="15"/>
      <c r="J96" s="15"/>
      <c r="K96" s="62"/>
      <c r="L96" s="35"/>
      <c r="M96" s="35"/>
      <c r="N96" s="36"/>
      <c r="O96" s="36"/>
      <c r="P96" s="37"/>
    </row>
    <row r="97" spans="2:16" ht="15">
      <c r="B97" s="15"/>
      <c r="C97" s="15"/>
      <c r="D97" s="15"/>
      <c r="E97" s="15"/>
      <c r="F97" s="15"/>
      <c r="G97" s="15"/>
      <c r="H97" s="15"/>
      <c r="I97" s="15"/>
      <c r="J97" s="15"/>
      <c r="K97" s="62"/>
      <c r="L97" s="35"/>
      <c r="M97" s="35"/>
      <c r="N97" s="36"/>
      <c r="O97" s="36"/>
      <c r="P97" s="37"/>
    </row>
    <row r="98" spans="2:16" ht="15">
      <c r="B98" s="15"/>
      <c r="C98" s="15"/>
      <c r="D98" s="15"/>
      <c r="E98" s="15"/>
      <c r="F98" s="15"/>
      <c r="G98" s="15"/>
      <c r="H98" s="15"/>
      <c r="I98" s="15"/>
      <c r="J98" s="15"/>
      <c r="K98" s="62"/>
      <c r="L98" s="35"/>
      <c r="M98" s="35"/>
      <c r="N98" s="36"/>
      <c r="O98" s="36"/>
      <c r="P98" s="37"/>
    </row>
    <row r="99" spans="2:16" ht="15">
      <c r="B99" s="15"/>
      <c r="C99" s="15"/>
      <c r="D99" s="15"/>
      <c r="E99" s="15"/>
      <c r="F99" s="15"/>
      <c r="G99" s="15"/>
      <c r="H99" s="15"/>
      <c r="I99" s="15"/>
      <c r="J99" s="15"/>
      <c r="K99" s="62"/>
      <c r="L99" s="35"/>
      <c r="M99" s="35"/>
      <c r="N99" s="36"/>
      <c r="O99" s="36"/>
      <c r="P99" s="37"/>
    </row>
    <row r="100" spans="2:16" ht="15">
      <c r="B100" s="15"/>
      <c r="C100" s="15"/>
      <c r="D100" s="15"/>
      <c r="E100" s="15"/>
      <c r="F100" s="15"/>
      <c r="G100" s="15"/>
      <c r="H100" s="15"/>
      <c r="I100" s="15"/>
      <c r="J100" s="15"/>
      <c r="K100" s="62"/>
      <c r="L100" s="35"/>
      <c r="M100" s="35"/>
      <c r="N100" s="36"/>
      <c r="O100" s="36"/>
      <c r="P100" s="37"/>
    </row>
    <row r="101" spans="2:16" ht="15">
      <c r="B101" s="15"/>
      <c r="C101" s="15"/>
      <c r="D101" s="15"/>
      <c r="E101" s="32"/>
      <c r="F101" s="32"/>
      <c r="G101" s="32"/>
      <c r="H101" s="32"/>
      <c r="I101" s="32"/>
      <c r="J101" s="15"/>
      <c r="K101" s="62"/>
      <c r="L101" s="35"/>
      <c r="M101" s="35"/>
      <c r="N101" s="36"/>
      <c r="O101" s="36"/>
      <c r="P101" s="37"/>
    </row>
    <row r="102" spans="2:16" ht="15">
      <c r="B102" s="15"/>
      <c r="C102" s="15"/>
      <c r="D102" s="15"/>
      <c r="E102" s="15"/>
      <c r="F102" s="15"/>
      <c r="G102" s="15"/>
      <c r="H102" s="15"/>
      <c r="I102" s="15"/>
      <c r="J102" s="15"/>
      <c r="K102" s="64"/>
      <c r="L102" s="35"/>
      <c r="M102" s="35"/>
      <c r="N102" s="36"/>
      <c r="O102" s="36"/>
      <c r="P102" s="37"/>
    </row>
    <row r="103" spans="2:16" ht="15">
      <c r="B103" s="15"/>
      <c r="C103" s="15"/>
      <c r="D103" s="15"/>
      <c r="E103" s="15"/>
      <c r="F103" s="15"/>
      <c r="G103" s="15"/>
      <c r="H103" s="15"/>
      <c r="I103" s="15"/>
      <c r="J103" s="15"/>
      <c r="K103" s="64"/>
      <c r="L103" s="35"/>
      <c r="M103" s="35"/>
      <c r="N103" s="36"/>
      <c r="O103" s="36"/>
      <c r="P103" s="37"/>
    </row>
    <row r="104" spans="2:16" ht="15">
      <c r="B104" s="15"/>
      <c r="C104" s="15"/>
      <c r="D104" s="15"/>
      <c r="E104" s="15"/>
      <c r="F104" s="15"/>
      <c r="G104" s="15"/>
      <c r="H104" s="15"/>
      <c r="I104" s="15"/>
      <c r="J104" s="15"/>
      <c r="K104" s="64"/>
      <c r="L104" s="35"/>
      <c r="M104" s="35"/>
      <c r="N104" s="36"/>
      <c r="O104" s="36"/>
      <c r="P104" s="37"/>
    </row>
    <row r="105" spans="2:16" ht="15">
      <c r="B105" s="15"/>
      <c r="C105" s="15"/>
      <c r="D105" s="15"/>
      <c r="E105" s="15"/>
      <c r="F105" s="15"/>
      <c r="G105" s="15"/>
      <c r="H105" s="15"/>
      <c r="I105" s="15"/>
      <c r="J105" s="15"/>
      <c r="K105" s="63"/>
      <c r="L105" s="35"/>
      <c r="M105" s="35"/>
      <c r="N105" s="36"/>
      <c r="O105" s="36"/>
      <c r="P105" s="37"/>
    </row>
    <row r="106" spans="2:16" ht="15">
      <c r="B106" s="15"/>
      <c r="C106" s="15"/>
      <c r="D106" s="15"/>
      <c r="E106" s="15"/>
      <c r="F106" s="15"/>
      <c r="G106" s="15"/>
      <c r="H106" s="15"/>
      <c r="I106" s="15"/>
      <c r="J106" s="15"/>
      <c r="K106" s="21"/>
      <c r="L106" s="35"/>
      <c r="M106" s="35"/>
      <c r="N106" s="38"/>
      <c r="O106" s="38"/>
      <c r="P106" s="28"/>
    </row>
    <row r="107" spans="2:16" ht="1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36"/>
      <c r="M107" s="15"/>
      <c r="N107" s="15"/>
      <c r="O107" s="15"/>
      <c r="P107" s="15"/>
    </row>
    <row r="108" spans="2:16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2:16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2:16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2:16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2:16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2:16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2:16" ht="12.7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2:16" ht="12.7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2:16" ht="12.7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26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5.75" customHeight="1">
      <c r="A120" s="25"/>
      <c r="B120" s="86"/>
      <c r="C120" s="87"/>
      <c r="D120" s="87"/>
      <c r="E120" s="87"/>
      <c r="F120" s="87"/>
      <c r="G120" s="87"/>
      <c r="H120" s="87"/>
      <c r="I120" s="87"/>
      <c r="J120" s="87"/>
      <c r="K120" s="72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5" customHeight="1">
      <c r="A121" s="25"/>
      <c r="B121" s="88"/>
      <c r="C121" s="123"/>
      <c r="D121" s="85"/>
      <c r="E121" s="25"/>
      <c r="F121" s="25"/>
      <c r="G121" s="25"/>
      <c r="H121" s="123"/>
      <c r="I121" s="85"/>
      <c r="J121" s="73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5">
      <c r="A122" s="25"/>
      <c r="B122" s="88"/>
      <c r="C122" s="123"/>
      <c r="D122" s="88"/>
      <c r="E122" s="74"/>
      <c r="F122" s="74"/>
      <c r="G122" s="74"/>
      <c r="H122" s="123"/>
      <c r="I122" s="85"/>
      <c r="J122" s="7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.75">
      <c r="A123" s="25"/>
      <c r="B123" s="88"/>
      <c r="C123" s="123"/>
      <c r="D123" s="88"/>
      <c r="E123" s="25"/>
      <c r="F123" s="25"/>
      <c r="G123" s="25"/>
      <c r="H123" s="123"/>
      <c r="I123" s="8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.75">
      <c r="A124" s="25"/>
      <c r="B124" s="76"/>
      <c r="C124" s="77"/>
      <c r="D124" s="65"/>
      <c r="E124" s="66"/>
      <c r="F124" s="66"/>
      <c r="G124" s="66"/>
      <c r="H124" s="25"/>
      <c r="I124" s="65"/>
      <c r="J124" s="66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.75">
      <c r="A125" s="25"/>
      <c r="B125" s="78"/>
      <c r="C125" s="25"/>
      <c r="D125" s="65"/>
      <c r="E125" s="66"/>
      <c r="F125" s="66"/>
      <c r="G125" s="66"/>
      <c r="H125" s="25"/>
      <c r="I125" s="65"/>
      <c r="J125" s="66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2.75">
      <c r="A126" s="25"/>
      <c r="B126" s="76"/>
      <c r="C126" s="25"/>
      <c r="D126" s="65"/>
      <c r="E126" s="66"/>
      <c r="F126" s="66"/>
      <c r="G126" s="66"/>
      <c r="H126" s="25"/>
      <c r="I126" s="65"/>
      <c r="J126" s="66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2.75">
      <c r="A127" s="25"/>
      <c r="B127" s="76"/>
      <c r="C127" s="25"/>
      <c r="D127" s="65"/>
      <c r="E127" s="66"/>
      <c r="F127" s="66"/>
      <c r="G127" s="66"/>
      <c r="H127" s="25"/>
      <c r="I127" s="65"/>
      <c r="J127" s="66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.75">
      <c r="A128" s="25"/>
      <c r="B128" s="76"/>
      <c r="C128" s="25"/>
      <c r="D128" s="65"/>
      <c r="E128" s="66"/>
      <c r="F128" s="66"/>
      <c r="G128" s="66"/>
      <c r="H128" s="25"/>
      <c r="I128" s="65"/>
      <c r="J128" s="66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.75">
      <c r="A129" s="25"/>
      <c r="B129" s="76"/>
      <c r="C129" s="25"/>
      <c r="D129" s="65"/>
      <c r="E129" s="66"/>
      <c r="F129" s="66"/>
      <c r="G129" s="66"/>
      <c r="H129" s="25"/>
      <c r="I129" s="65"/>
      <c r="J129" s="66"/>
      <c r="K129" s="25"/>
      <c r="L129" s="79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.75">
      <c r="A130" s="25"/>
      <c r="B130" s="76"/>
      <c r="C130" s="25"/>
      <c r="D130" s="65"/>
      <c r="E130" s="66"/>
      <c r="F130" s="66"/>
      <c r="G130" s="66"/>
      <c r="H130" s="25"/>
      <c r="I130" s="65"/>
      <c r="J130" s="66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.75">
      <c r="A131" s="25"/>
      <c r="B131" s="76"/>
      <c r="C131" s="25"/>
      <c r="D131" s="65"/>
      <c r="E131" s="66"/>
      <c r="F131" s="66"/>
      <c r="G131" s="66"/>
      <c r="H131" s="25"/>
      <c r="I131" s="65"/>
      <c r="J131" s="66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.75">
      <c r="A132" s="25"/>
      <c r="B132" s="76"/>
      <c r="C132" s="25"/>
      <c r="D132" s="65"/>
      <c r="E132" s="66"/>
      <c r="F132" s="66"/>
      <c r="G132" s="66"/>
      <c r="H132" s="25"/>
      <c r="I132" s="65"/>
      <c r="J132" s="66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.75">
      <c r="A133" s="25"/>
      <c r="B133" s="76"/>
      <c r="C133" s="25"/>
      <c r="D133" s="65"/>
      <c r="E133" s="66"/>
      <c r="F133" s="66"/>
      <c r="G133" s="66"/>
      <c r="H133" s="25"/>
      <c r="I133" s="65"/>
      <c r="J133" s="66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.75">
      <c r="A134" s="25"/>
      <c r="B134" s="76"/>
      <c r="C134" s="25"/>
      <c r="D134" s="65"/>
      <c r="E134" s="66"/>
      <c r="F134" s="66"/>
      <c r="G134" s="66"/>
      <c r="H134" s="25"/>
      <c r="I134" s="65"/>
      <c r="J134" s="66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.75">
      <c r="A135" s="25"/>
      <c r="B135" s="76"/>
      <c r="C135" s="25"/>
      <c r="D135" s="65"/>
      <c r="E135" s="66"/>
      <c r="F135" s="66"/>
      <c r="G135" s="66"/>
      <c r="H135" s="25"/>
      <c r="I135" s="65"/>
      <c r="J135" s="66"/>
      <c r="K135" s="25"/>
      <c r="L135" s="79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.75">
      <c r="A136" s="25"/>
      <c r="B136" s="76"/>
      <c r="C136" s="25"/>
      <c r="D136" s="65"/>
      <c r="E136" s="66"/>
      <c r="F136" s="66"/>
      <c r="G136" s="66"/>
      <c r="H136" s="25"/>
      <c r="I136" s="65"/>
      <c r="J136" s="66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.75">
      <c r="A137" s="25"/>
      <c r="B137" s="76"/>
      <c r="C137" s="25"/>
      <c r="D137" s="65"/>
      <c r="E137" s="66"/>
      <c r="F137" s="66"/>
      <c r="G137" s="66"/>
      <c r="H137" s="25"/>
      <c r="I137" s="65"/>
      <c r="J137" s="66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.75">
      <c r="A138" s="25"/>
      <c r="B138" s="76"/>
      <c r="C138" s="25"/>
      <c r="D138" s="65"/>
      <c r="E138" s="66"/>
      <c r="F138" s="66"/>
      <c r="G138" s="66"/>
      <c r="H138" s="25"/>
      <c r="I138" s="65"/>
      <c r="J138" s="66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.75">
      <c r="A139" s="25"/>
      <c r="B139" s="76"/>
      <c r="C139" s="25"/>
      <c r="D139" s="65"/>
      <c r="E139" s="66"/>
      <c r="F139" s="66"/>
      <c r="G139" s="66"/>
      <c r="H139" s="25"/>
      <c r="I139" s="65"/>
      <c r="J139" s="66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.75">
      <c r="A140" s="25"/>
      <c r="B140" s="76"/>
      <c r="C140" s="25"/>
      <c r="D140" s="65"/>
      <c r="E140" s="66"/>
      <c r="F140" s="66"/>
      <c r="G140" s="66"/>
      <c r="H140" s="25"/>
      <c r="I140" s="65"/>
      <c r="J140" s="66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.75">
      <c r="A141" s="25"/>
      <c r="B141" s="76"/>
      <c r="C141" s="80"/>
      <c r="D141" s="67"/>
      <c r="E141" s="66"/>
      <c r="F141" s="66"/>
      <c r="G141" s="66"/>
      <c r="H141" s="80"/>
      <c r="I141" s="67"/>
      <c r="J141" s="66"/>
      <c r="K141" s="25"/>
      <c r="L141" s="79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80"/>
      <c r="O144" s="25"/>
      <c r="P144" s="25"/>
      <c r="Q144" s="25"/>
      <c r="R144" s="25"/>
      <c r="S144" s="25"/>
      <c r="T144" s="25"/>
      <c r="U144" s="80"/>
      <c r="V144" s="25"/>
      <c r="W144" s="25"/>
      <c r="X144" s="25"/>
      <c r="Y144" s="25"/>
      <c r="Z144" s="25"/>
    </row>
    <row r="145" spans="1:26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123"/>
      <c r="O146" s="123"/>
      <c r="P146" s="123"/>
      <c r="Q146" s="85"/>
      <c r="R146" s="85"/>
      <c r="S146" s="84"/>
      <c r="T146" s="25"/>
      <c r="U146" s="84"/>
      <c r="V146" s="84"/>
      <c r="W146" s="84"/>
      <c r="X146" s="25"/>
      <c r="Y146" s="25"/>
      <c r="Z146" s="25"/>
    </row>
    <row r="147" spans="1:26" ht="12.75">
      <c r="A147" s="25"/>
      <c r="B147" s="25"/>
      <c r="C147" s="80"/>
      <c r="D147" s="80"/>
      <c r="E147" s="80"/>
      <c r="F147" s="80"/>
      <c r="G147" s="80"/>
      <c r="H147" s="80"/>
      <c r="I147" s="25"/>
      <c r="J147" s="25"/>
      <c r="K147" s="25"/>
      <c r="L147" s="25"/>
      <c r="M147" s="25"/>
      <c r="N147" s="123"/>
      <c r="O147" s="123"/>
      <c r="P147" s="123"/>
      <c r="Q147" s="85"/>
      <c r="R147" s="85"/>
      <c r="S147" s="84"/>
      <c r="T147" s="25"/>
      <c r="U147" s="84"/>
      <c r="V147" s="84"/>
      <c r="W147" s="84"/>
      <c r="X147" s="25"/>
      <c r="Y147" s="25"/>
      <c r="Z147" s="25"/>
    </row>
    <row r="148" spans="1:26" ht="15">
      <c r="A148" s="25"/>
      <c r="B148" s="25"/>
      <c r="C148" s="36"/>
      <c r="D148" s="36"/>
      <c r="E148" s="36"/>
      <c r="F148" s="36"/>
      <c r="G148" s="36"/>
      <c r="H148" s="36"/>
      <c r="I148" s="36"/>
      <c r="J148" s="36"/>
      <c r="K148" s="36"/>
      <c r="L148" s="25"/>
      <c r="M148" s="25"/>
      <c r="N148" s="123"/>
      <c r="O148" s="123"/>
      <c r="P148" s="123"/>
      <c r="Q148" s="85"/>
      <c r="R148" s="85"/>
      <c r="S148" s="84"/>
      <c r="T148" s="25"/>
      <c r="U148" s="84"/>
      <c r="V148" s="84"/>
      <c r="W148" s="84"/>
      <c r="X148" s="25"/>
      <c r="Y148" s="25"/>
      <c r="Z148" s="25"/>
    </row>
    <row r="149" spans="1:26" ht="15">
      <c r="A149" s="25"/>
      <c r="B149" s="81"/>
      <c r="C149" s="36"/>
      <c r="D149" s="36"/>
      <c r="E149" s="36"/>
      <c r="F149" s="36"/>
      <c r="G149" s="36"/>
      <c r="H149" s="36"/>
      <c r="I149" s="36"/>
      <c r="J149" s="36"/>
      <c r="K149" s="74"/>
      <c r="L149" s="25"/>
      <c r="M149" s="76"/>
      <c r="N149" s="25"/>
      <c r="O149" s="25"/>
      <c r="P149" s="25"/>
      <c r="Q149" s="43"/>
      <c r="R149" s="43"/>
      <c r="S149" s="80"/>
      <c r="T149" s="25"/>
      <c r="U149" s="25"/>
      <c r="V149" s="25"/>
      <c r="W149" s="25"/>
      <c r="X149" s="25"/>
      <c r="Y149" s="25"/>
      <c r="Z149" s="25"/>
    </row>
    <row r="150" spans="1:26" ht="15">
      <c r="A150" s="25"/>
      <c r="B150" s="81"/>
      <c r="C150" s="36"/>
      <c r="D150" s="36"/>
      <c r="E150" s="36"/>
      <c r="F150" s="36"/>
      <c r="G150" s="36"/>
      <c r="H150" s="36"/>
      <c r="I150" s="36"/>
      <c r="J150" s="36"/>
      <c r="K150" s="74"/>
      <c r="L150" s="25"/>
      <c r="M150" s="78"/>
      <c r="N150" s="25"/>
      <c r="O150" s="25"/>
      <c r="P150" s="25"/>
      <c r="Q150" s="43"/>
      <c r="R150" s="43"/>
      <c r="S150" s="80"/>
      <c r="T150" s="25"/>
      <c r="U150" s="25"/>
      <c r="V150" s="25"/>
      <c r="W150" s="25"/>
      <c r="X150" s="25"/>
      <c r="Y150" s="25"/>
      <c r="Z150" s="25"/>
    </row>
    <row r="151" spans="1:26" ht="15">
      <c r="A151" s="25"/>
      <c r="B151" s="82"/>
      <c r="C151" s="36"/>
      <c r="D151" s="36"/>
      <c r="E151" s="36"/>
      <c r="F151" s="36"/>
      <c r="G151" s="36"/>
      <c r="H151" s="36"/>
      <c r="I151" s="36"/>
      <c r="J151" s="36"/>
      <c r="K151" s="74"/>
      <c r="L151" s="25"/>
      <c r="M151" s="76"/>
      <c r="N151" s="25"/>
      <c r="O151" s="25"/>
      <c r="P151" s="25"/>
      <c r="Q151" s="43"/>
      <c r="R151" s="43"/>
      <c r="S151" s="80"/>
      <c r="T151" s="25"/>
      <c r="U151" s="25"/>
      <c r="V151" s="25"/>
      <c r="W151" s="25"/>
      <c r="X151" s="25"/>
      <c r="Y151" s="25"/>
      <c r="Z151" s="25"/>
    </row>
    <row r="152" spans="1:26" ht="15">
      <c r="A152" s="25"/>
      <c r="B152" s="81"/>
      <c r="C152" s="36"/>
      <c r="D152" s="36"/>
      <c r="E152" s="36"/>
      <c r="F152" s="36"/>
      <c r="G152" s="36"/>
      <c r="H152" s="36"/>
      <c r="I152" s="36"/>
      <c r="J152" s="36"/>
      <c r="K152" s="74"/>
      <c r="L152" s="25"/>
      <c r="M152" s="76"/>
      <c r="N152" s="171"/>
      <c r="O152" s="171"/>
      <c r="P152" s="171"/>
      <c r="Q152" s="43"/>
      <c r="R152" s="43"/>
      <c r="S152" s="80"/>
      <c r="T152" s="25"/>
      <c r="U152" s="171"/>
      <c r="V152" s="25"/>
      <c r="W152" s="25"/>
      <c r="X152" s="25"/>
      <c r="Y152" s="25"/>
      <c r="Z152" s="25"/>
    </row>
    <row r="153" spans="1:26" ht="15">
      <c r="A153" s="25"/>
      <c r="B153" s="81"/>
      <c r="C153" s="36"/>
      <c r="D153" s="36"/>
      <c r="E153" s="36"/>
      <c r="F153" s="36"/>
      <c r="G153" s="36"/>
      <c r="H153" s="36"/>
      <c r="I153" s="36"/>
      <c r="J153" s="36"/>
      <c r="K153" s="74"/>
      <c r="L153" s="25"/>
      <c r="M153" s="76"/>
      <c r="N153" s="171"/>
      <c r="O153" s="171"/>
      <c r="P153" s="171"/>
      <c r="Q153" s="43"/>
      <c r="R153" s="43"/>
      <c r="S153" s="80"/>
      <c r="T153" s="25"/>
      <c r="U153" s="25"/>
      <c r="V153" s="25"/>
      <c r="W153" s="25"/>
      <c r="X153" s="25"/>
      <c r="Y153" s="25"/>
      <c r="Z153" s="25"/>
    </row>
    <row r="154" spans="1:26" ht="15">
      <c r="A154" s="25"/>
      <c r="B154" s="81"/>
      <c r="C154" s="36"/>
      <c r="D154" s="36"/>
      <c r="E154" s="36"/>
      <c r="F154" s="36"/>
      <c r="G154" s="36"/>
      <c r="H154" s="36"/>
      <c r="I154" s="36"/>
      <c r="J154" s="36"/>
      <c r="K154" s="74"/>
      <c r="L154" s="25"/>
      <c r="M154" s="76"/>
      <c r="N154" s="171"/>
      <c r="O154" s="171"/>
      <c r="P154" s="171"/>
      <c r="Q154" s="43"/>
      <c r="R154" s="43"/>
      <c r="S154" s="80"/>
      <c r="T154" s="25"/>
      <c r="U154" s="25"/>
      <c r="V154" s="25"/>
      <c r="W154" s="25"/>
      <c r="X154" s="25"/>
      <c r="Y154" s="25"/>
      <c r="Z154" s="25"/>
    </row>
    <row r="155" spans="1:26" ht="15">
      <c r="A155" s="25"/>
      <c r="B155" s="81"/>
      <c r="C155" s="36"/>
      <c r="D155" s="36"/>
      <c r="E155" s="36"/>
      <c r="F155" s="36"/>
      <c r="G155" s="36"/>
      <c r="H155" s="36"/>
      <c r="I155" s="36"/>
      <c r="J155" s="36"/>
      <c r="K155" s="74"/>
      <c r="L155" s="25"/>
      <c r="M155" s="76"/>
      <c r="N155" s="171"/>
      <c r="O155" s="171"/>
      <c r="P155" s="171"/>
      <c r="Q155" s="43"/>
      <c r="R155" s="43"/>
      <c r="S155" s="80"/>
      <c r="T155" s="25"/>
      <c r="U155" s="25"/>
      <c r="V155" s="25"/>
      <c r="W155" s="25"/>
      <c r="X155" s="25"/>
      <c r="Y155" s="25"/>
      <c r="Z155" s="25"/>
    </row>
    <row r="156" spans="1:26" ht="15">
      <c r="A156" s="25"/>
      <c r="B156" s="81"/>
      <c r="C156" s="36"/>
      <c r="D156" s="36"/>
      <c r="E156" s="36"/>
      <c r="F156" s="36"/>
      <c r="G156" s="36"/>
      <c r="H156" s="36"/>
      <c r="I156" s="36"/>
      <c r="J156" s="36"/>
      <c r="K156" s="74"/>
      <c r="L156" s="25"/>
      <c r="M156" s="76"/>
      <c r="N156" s="171"/>
      <c r="O156" s="171"/>
      <c r="P156" s="171"/>
      <c r="Q156" s="43"/>
      <c r="R156" s="43"/>
      <c r="S156" s="80"/>
      <c r="T156" s="25"/>
      <c r="U156" s="25"/>
      <c r="V156" s="25"/>
      <c r="W156" s="25"/>
      <c r="X156" s="25"/>
      <c r="Y156" s="25"/>
      <c r="Z156" s="25"/>
    </row>
    <row r="157" spans="1:26" ht="15">
      <c r="A157" s="25"/>
      <c r="B157" s="81"/>
      <c r="C157" s="36"/>
      <c r="D157" s="36"/>
      <c r="E157" s="36"/>
      <c r="F157" s="36"/>
      <c r="G157" s="36"/>
      <c r="H157" s="36"/>
      <c r="I157" s="36"/>
      <c r="J157" s="36"/>
      <c r="K157" s="74"/>
      <c r="L157" s="25"/>
      <c r="M157" s="76"/>
      <c r="N157" s="171"/>
      <c r="O157" s="171"/>
      <c r="P157" s="171"/>
      <c r="Q157" s="43"/>
      <c r="R157" s="43"/>
      <c r="S157" s="80"/>
      <c r="T157" s="25"/>
      <c r="U157" s="25"/>
      <c r="V157" s="25"/>
      <c r="W157" s="25"/>
      <c r="X157" s="25"/>
      <c r="Y157" s="25"/>
      <c r="Z157" s="25"/>
    </row>
    <row r="158" spans="1:26" ht="15">
      <c r="A158" s="25"/>
      <c r="B158" s="81"/>
      <c r="C158" s="36"/>
      <c r="D158" s="36"/>
      <c r="E158" s="36"/>
      <c r="F158" s="36"/>
      <c r="G158" s="36"/>
      <c r="H158" s="36"/>
      <c r="I158" s="36"/>
      <c r="J158" s="36"/>
      <c r="K158" s="74"/>
      <c r="L158" s="25"/>
      <c r="M158" s="76"/>
      <c r="N158" s="171"/>
      <c r="O158" s="171"/>
      <c r="P158" s="171"/>
      <c r="Q158" s="43"/>
      <c r="R158" s="43"/>
      <c r="S158" s="80"/>
      <c r="T158" s="25"/>
      <c r="U158" s="25"/>
      <c r="V158" s="25"/>
      <c r="W158" s="25"/>
      <c r="X158" s="25"/>
      <c r="Y158" s="25"/>
      <c r="Z158" s="25"/>
    </row>
    <row r="159" spans="1:26" ht="15">
      <c r="A159" s="25"/>
      <c r="B159" s="81"/>
      <c r="C159" s="36"/>
      <c r="D159" s="36"/>
      <c r="E159" s="36"/>
      <c r="F159" s="36"/>
      <c r="G159" s="36"/>
      <c r="H159" s="36"/>
      <c r="I159" s="36"/>
      <c r="J159" s="36"/>
      <c r="K159" s="74"/>
      <c r="L159" s="25"/>
      <c r="M159" s="76"/>
      <c r="N159" s="171"/>
      <c r="O159" s="171"/>
      <c r="P159" s="171"/>
      <c r="Q159" s="43"/>
      <c r="R159" s="43"/>
      <c r="S159" s="80"/>
      <c r="T159" s="25"/>
      <c r="U159" s="25"/>
      <c r="V159" s="25"/>
      <c r="W159" s="25"/>
      <c r="X159" s="25"/>
      <c r="Y159" s="25"/>
      <c r="Z159" s="25"/>
    </row>
    <row r="160" spans="1:26" ht="15">
      <c r="A160" s="25"/>
      <c r="B160" s="81"/>
      <c r="C160" s="36"/>
      <c r="D160" s="36"/>
      <c r="E160" s="36"/>
      <c r="F160" s="36"/>
      <c r="G160" s="36"/>
      <c r="H160" s="36"/>
      <c r="I160" s="36"/>
      <c r="J160" s="36"/>
      <c r="K160" s="74"/>
      <c r="L160" s="25"/>
      <c r="M160" s="76"/>
      <c r="N160" s="171"/>
      <c r="O160" s="171"/>
      <c r="P160" s="171"/>
      <c r="Q160" s="43"/>
      <c r="R160" s="43"/>
      <c r="S160" s="80"/>
      <c r="T160" s="25"/>
      <c r="U160" s="25"/>
      <c r="V160" s="25"/>
      <c r="W160" s="25"/>
      <c r="X160" s="25"/>
      <c r="Y160" s="25"/>
      <c r="Z160" s="25"/>
    </row>
    <row r="161" spans="1:26" ht="15">
      <c r="A161" s="25"/>
      <c r="B161" s="81"/>
      <c r="C161" s="36"/>
      <c r="D161" s="36"/>
      <c r="E161" s="36"/>
      <c r="F161" s="36"/>
      <c r="G161" s="36"/>
      <c r="H161" s="36"/>
      <c r="I161" s="36"/>
      <c r="J161" s="36"/>
      <c r="K161" s="74"/>
      <c r="L161" s="25"/>
      <c r="M161" s="76"/>
      <c r="N161" s="171"/>
      <c r="O161" s="171"/>
      <c r="P161" s="171"/>
      <c r="Q161" s="43"/>
      <c r="R161" s="43"/>
      <c r="S161" s="80"/>
      <c r="T161" s="25"/>
      <c r="U161" s="25"/>
      <c r="V161" s="25"/>
      <c r="W161" s="25"/>
      <c r="X161" s="25"/>
      <c r="Y161" s="25"/>
      <c r="Z161" s="25"/>
    </row>
    <row r="162" spans="1:26" ht="15">
      <c r="A162" s="25"/>
      <c r="B162" s="81"/>
      <c r="C162" s="36"/>
      <c r="D162" s="36"/>
      <c r="E162" s="36"/>
      <c r="F162" s="36"/>
      <c r="G162" s="36"/>
      <c r="H162" s="36"/>
      <c r="I162" s="36"/>
      <c r="J162" s="36"/>
      <c r="K162" s="74"/>
      <c r="L162" s="25"/>
      <c r="M162" s="76"/>
      <c r="N162" s="171"/>
      <c r="O162" s="171"/>
      <c r="P162" s="171"/>
      <c r="Q162" s="43"/>
      <c r="R162" s="43"/>
      <c r="S162" s="80"/>
      <c r="T162" s="25"/>
      <c r="U162" s="25"/>
      <c r="V162" s="25"/>
      <c r="W162" s="25"/>
      <c r="X162" s="25"/>
      <c r="Y162" s="25"/>
      <c r="Z162" s="25"/>
    </row>
    <row r="163" spans="1:26" ht="15">
      <c r="A163" s="25"/>
      <c r="B163" s="81"/>
      <c r="C163" s="36"/>
      <c r="D163" s="36"/>
      <c r="E163" s="36"/>
      <c r="F163" s="36"/>
      <c r="G163" s="36"/>
      <c r="H163" s="36"/>
      <c r="I163" s="36"/>
      <c r="J163" s="36"/>
      <c r="K163" s="74"/>
      <c r="L163" s="25"/>
      <c r="M163" s="76"/>
      <c r="N163" s="171"/>
      <c r="O163" s="171"/>
      <c r="P163" s="171"/>
      <c r="Q163" s="43"/>
      <c r="R163" s="43"/>
      <c r="S163" s="80"/>
      <c r="T163" s="25"/>
      <c r="U163" s="25"/>
      <c r="V163" s="25"/>
      <c r="W163" s="25"/>
      <c r="X163" s="25"/>
      <c r="Y163" s="25"/>
      <c r="Z163" s="25"/>
    </row>
    <row r="164" spans="1:26" ht="15">
      <c r="A164" s="25"/>
      <c r="B164" s="81"/>
      <c r="C164" s="36"/>
      <c r="D164" s="36"/>
      <c r="E164" s="36"/>
      <c r="F164" s="36"/>
      <c r="G164" s="36"/>
      <c r="H164" s="36"/>
      <c r="I164" s="36"/>
      <c r="J164" s="36"/>
      <c r="K164" s="74"/>
      <c r="L164" s="25"/>
      <c r="M164" s="76"/>
      <c r="N164" s="171"/>
      <c r="O164" s="171"/>
      <c r="P164" s="171"/>
      <c r="Q164" s="43"/>
      <c r="R164" s="43"/>
      <c r="S164" s="80"/>
      <c r="T164" s="25"/>
      <c r="U164" s="25"/>
      <c r="V164" s="25"/>
      <c r="W164" s="25"/>
      <c r="X164" s="25"/>
      <c r="Y164" s="25"/>
      <c r="Z164" s="25"/>
    </row>
    <row r="165" spans="1:26" ht="15">
      <c r="A165" s="25"/>
      <c r="B165" s="81"/>
      <c r="C165" s="36"/>
      <c r="D165" s="36"/>
      <c r="E165" s="36"/>
      <c r="F165" s="36"/>
      <c r="G165" s="36"/>
      <c r="H165" s="36"/>
      <c r="I165" s="36"/>
      <c r="J165" s="36"/>
      <c r="K165" s="74"/>
      <c r="L165" s="25"/>
      <c r="M165" s="76"/>
      <c r="N165" s="171"/>
      <c r="O165" s="171"/>
      <c r="P165" s="171"/>
      <c r="Q165" s="43"/>
      <c r="R165" s="43"/>
      <c r="S165" s="80"/>
      <c r="T165" s="25"/>
      <c r="U165" s="25"/>
      <c r="V165" s="25"/>
      <c r="W165" s="25"/>
      <c r="X165" s="25"/>
      <c r="Y165" s="25"/>
      <c r="Z165" s="25"/>
    </row>
    <row r="166" spans="1:26" ht="15">
      <c r="A166" s="25"/>
      <c r="B166" s="81"/>
      <c r="C166" s="69"/>
      <c r="D166" s="69"/>
      <c r="E166" s="69"/>
      <c r="F166" s="69"/>
      <c r="G166" s="69"/>
      <c r="H166" s="69"/>
      <c r="I166" s="69"/>
      <c r="J166" s="69"/>
      <c r="K166" s="83"/>
      <c r="L166" s="25"/>
      <c r="M166" s="76"/>
      <c r="N166" s="68"/>
      <c r="O166" s="68"/>
      <c r="P166" s="70"/>
      <c r="Q166" s="80"/>
      <c r="R166" s="80"/>
      <c r="S166" s="80"/>
      <c r="T166" s="25"/>
      <c r="U166" s="80"/>
      <c r="V166" s="80"/>
      <c r="W166" s="80"/>
      <c r="X166" s="25"/>
      <c r="Y166" s="25"/>
      <c r="Z166" s="25"/>
    </row>
    <row r="167" spans="1:26" ht="15">
      <c r="A167" s="25"/>
      <c r="B167" s="81"/>
      <c r="C167" s="36"/>
      <c r="D167" s="36"/>
      <c r="E167" s="36"/>
      <c r="F167" s="36"/>
      <c r="G167" s="36"/>
      <c r="H167" s="36"/>
      <c r="I167" s="36"/>
      <c r="J167" s="36"/>
      <c r="K167" s="74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5">
      <c r="A168" s="25"/>
      <c r="B168" s="49"/>
      <c r="C168" s="36"/>
      <c r="D168" s="36"/>
      <c r="E168" s="36"/>
      <c r="F168" s="36"/>
      <c r="G168" s="36"/>
      <c r="H168" s="36"/>
      <c r="I168" s="36"/>
      <c r="J168" s="36"/>
      <c r="K168" s="74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5">
      <c r="A169" s="25"/>
      <c r="B169" s="49"/>
      <c r="C169" s="36"/>
      <c r="D169" s="36"/>
      <c r="E169" s="36"/>
      <c r="F169" s="36"/>
      <c r="G169" s="36"/>
      <c r="H169" s="36"/>
      <c r="I169" s="36"/>
      <c r="J169" s="36"/>
      <c r="K169" s="74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2:16" ht="15">
      <c r="B170" s="64"/>
      <c r="C170" s="35"/>
      <c r="D170" s="35"/>
      <c r="E170" s="35"/>
      <c r="F170" s="35"/>
      <c r="G170" s="35"/>
      <c r="H170" s="35"/>
      <c r="I170" s="36"/>
      <c r="J170" s="36"/>
      <c r="K170" s="37"/>
      <c r="L170" s="15"/>
      <c r="M170" s="15"/>
      <c r="N170" s="15"/>
      <c r="O170" s="15"/>
      <c r="P170" s="15"/>
    </row>
    <row r="171" spans="2:16" ht="15">
      <c r="B171" s="63"/>
      <c r="C171" s="35"/>
      <c r="D171" s="35"/>
      <c r="E171" s="35"/>
      <c r="F171" s="35"/>
      <c r="G171" s="35"/>
      <c r="H171" s="35"/>
      <c r="I171" s="36"/>
      <c r="J171" s="36"/>
      <c r="K171" s="37"/>
      <c r="L171" s="15"/>
      <c r="M171" s="15"/>
      <c r="N171" s="15"/>
      <c r="O171" s="15"/>
      <c r="P171" s="15"/>
    </row>
    <row r="172" spans="2:16" ht="15">
      <c r="B172" s="63"/>
      <c r="C172" s="35"/>
      <c r="D172" s="35"/>
      <c r="E172" s="35"/>
      <c r="F172" s="35"/>
      <c r="G172" s="35"/>
      <c r="H172" s="35"/>
      <c r="I172" s="36"/>
      <c r="J172" s="36"/>
      <c r="K172" s="37"/>
      <c r="L172" s="15"/>
      <c r="M172" s="15"/>
      <c r="N172" s="15"/>
      <c r="O172" s="15"/>
      <c r="P172" s="15"/>
    </row>
    <row r="173" spans="2:16" ht="15">
      <c r="B173" s="21"/>
      <c r="C173" s="35"/>
      <c r="D173" s="35"/>
      <c r="E173" s="35"/>
      <c r="F173" s="35"/>
      <c r="G173" s="35"/>
      <c r="H173" s="35"/>
      <c r="I173" s="38"/>
      <c r="J173" s="38"/>
      <c r="K173" s="28"/>
      <c r="L173" s="15"/>
      <c r="M173" s="15"/>
      <c r="N173" s="15"/>
      <c r="O173" s="15"/>
      <c r="P173" s="15"/>
    </row>
    <row r="174" spans="2:16" ht="12.7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2:16" ht="12.7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2:16" ht="15">
      <c r="B176" s="15"/>
      <c r="C176" s="35"/>
      <c r="D176" s="35"/>
      <c r="E176" s="35"/>
      <c r="F176" s="35"/>
      <c r="G176" s="35"/>
      <c r="H176" s="35"/>
      <c r="I176" s="36"/>
      <c r="J176" s="36"/>
      <c r="K176" s="15"/>
      <c r="L176" s="15"/>
      <c r="M176" s="15"/>
      <c r="N176" s="15"/>
      <c r="O176" s="15"/>
      <c r="P176" s="15"/>
    </row>
    <row r="177" spans="2:16" ht="15">
      <c r="B177" s="15"/>
      <c r="C177" s="35"/>
      <c r="D177" s="35"/>
      <c r="E177" s="35"/>
      <c r="F177" s="35"/>
      <c r="G177" s="35"/>
      <c r="H177" s="35"/>
      <c r="I177" s="36"/>
      <c r="J177" s="36"/>
      <c r="K177" s="15"/>
      <c r="L177" s="15"/>
      <c r="M177" s="15"/>
      <c r="N177" s="15"/>
      <c r="O177" s="15"/>
      <c r="P177" s="15"/>
    </row>
    <row r="178" spans="2:16" ht="15">
      <c r="B178" s="15"/>
      <c r="C178" s="35"/>
      <c r="D178" s="35"/>
      <c r="E178" s="35"/>
      <c r="F178" s="35"/>
      <c r="G178" s="35"/>
      <c r="H178" s="35"/>
      <c r="I178" s="36"/>
      <c r="J178" s="36"/>
      <c r="K178" s="15"/>
      <c r="L178" s="15"/>
      <c r="M178" s="15"/>
      <c r="N178" s="15"/>
      <c r="O178" s="15"/>
      <c r="P178" s="15"/>
    </row>
    <row r="179" spans="2:16" ht="15">
      <c r="B179" s="15"/>
      <c r="C179" s="35"/>
      <c r="D179" s="35"/>
      <c r="E179" s="35"/>
      <c r="F179" s="35"/>
      <c r="G179" s="35"/>
      <c r="H179" s="35"/>
      <c r="I179" s="36"/>
      <c r="J179" s="36"/>
      <c r="K179" s="15"/>
      <c r="L179" s="15"/>
      <c r="M179" s="15"/>
      <c r="N179" s="15"/>
      <c r="O179" s="15"/>
      <c r="P179" s="15"/>
    </row>
    <row r="180" spans="2:16" ht="15">
      <c r="B180" s="15"/>
      <c r="C180" s="35"/>
      <c r="D180" s="35"/>
      <c r="E180" s="35"/>
      <c r="F180" s="35"/>
      <c r="G180" s="35"/>
      <c r="H180" s="35"/>
      <c r="I180" s="36"/>
      <c r="J180" s="36"/>
      <c r="K180" s="15"/>
      <c r="L180" s="15"/>
      <c r="M180" s="15"/>
      <c r="N180" s="15"/>
      <c r="O180" s="15"/>
      <c r="P180" s="15"/>
    </row>
    <row r="181" spans="2:16" ht="15">
      <c r="B181" s="15"/>
      <c r="C181" s="35"/>
      <c r="D181" s="35"/>
      <c r="E181" s="35"/>
      <c r="F181" s="35"/>
      <c r="G181" s="35"/>
      <c r="H181" s="35"/>
      <c r="I181" s="36"/>
      <c r="J181" s="36"/>
      <c r="K181" s="15"/>
      <c r="L181" s="15"/>
      <c r="M181" s="15"/>
      <c r="N181" s="15"/>
      <c r="O181" s="15"/>
      <c r="P181" s="15"/>
    </row>
    <row r="182" spans="2:16" ht="15">
      <c r="B182" s="15"/>
      <c r="C182" s="35"/>
      <c r="D182" s="35"/>
      <c r="E182" s="35"/>
      <c r="F182" s="35"/>
      <c r="G182" s="35"/>
      <c r="H182" s="35"/>
      <c r="I182" s="36"/>
      <c r="J182" s="36"/>
      <c r="K182" s="15"/>
      <c r="L182" s="15"/>
      <c r="M182" s="15"/>
      <c r="N182" s="15"/>
      <c r="O182" s="15"/>
      <c r="P182" s="15"/>
    </row>
    <row r="183" spans="2:16" ht="15">
      <c r="B183" s="15"/>
      <c r="C183" s="35"/>
      <c r="D183" s="35"/>
      <c r="E183" s="35"/>
      <c r="F183" s="35"/>
      <c r="G183" s="35"/>
      <c r="H183" s="35"/>
      <c r="I183" s="36"/>
      <c r="J183" s="36"/>
      <c r="K183" s="15"/>
      <c r="L183" s="15"/>
      <c r="M183" s="15"/>
      <c r="N183" s="15"/>
      <c r="O183" s="15"/>
      <c r="P183" s="15"/>
    </row>
    <row r="184" spans="2:16" ht="15">
      <c r="B184" s="15"/>
      <c r="C184" s="35"/>
      <c r="D184" s="35"/>
      <c r="E184" s="35"/>
      <c r="F184" s="35"/>
      <c r="G184" s="35"/>
      <c r="H184" s="35"/>
      <c r="I184" s="36"/>
      <c r="J184" s="36"/>
      <c r="K184" s="15"/>
      <c r="L184" s="15"/>
      <c r="M184" s="15"/>
      <c r="N184" s="15"/>
      <c r="O184" s="15"/>
      <c r="P184" s="15"/>
    </row>
    <row r="185" spans="2:16" ht="15">
      <c r="B185" s="15"/>
      <c r="C185" s="35"/>
      <c r="D185" s="35"/>
      <c r="E185" s="35"/>
      <c r="F185" s="35"/>
      <c r="G185" s="35"/>
      <c r="H185" s="35"/>
      <c r="I185" s="36"/>
      <c r="J185" s="36"/>
      <c r="K185" s="15"/>
      <c r="L185" s="15"/>
      <c r="M185" s="15"/>
      <c r="N185" s="15"/>
      <c r="O185" s="15"/>
      <c r="P185" s="15"/>
    </row>
    <row r="186" spans="2:16" ht="15">
      <c r="B186" s="15"/>
      <c r="C186" s="35"/>
      <c r="D186" s="35"/>
      <c r="E186" s="35"/>
      <c r="F186" s="35"/>
      <c r="G186" s="35"/>
      <c r="H186" s="35"/>
      <c r="I186" s="36"/>
      <c r="J186" s="36"/>
      <c r="K186" s="15"/>
      <c r="L186" s="15"/>
      <c r="M186" s="15"/>
      <c r="N186" s="15"/>
      <c r="O186" s="15"/>
      <c r="P186" s="15"/>
    </row>
    <row r="187" spans="2:16" ht="15">
      <c r="B187" s="15"/>
      <c r="C187" s="35"/>
      <c r="D187" s="35"/>
      <c r="E187" s="35"/>
      <c r="F187" s="35"/>
      <c r="G187" s="35"/>
      <c r="H187" s="35"/>
      <c r="I187" s="36"/>
      <c r="J187" s="36"/>
      <c r="K187" s="15"/>
      <c r="L187" s="15"/>
      <c r="M187" s="15"/>
      <c r="N187" s="15"/>
      <c r="O187" s="15"/>
      <c r="P187" s="15"/>
    </row>
    <row r="188" spans="2:16" ht="15">
      <c r="B188" s="15"/>
      <c r="C188" s="35"/>
      <c r="D188" s="35"/>
      <c r="E188" s="35"/>
      <c r="F188" s="35"/>
      <c r="G188" s="35"/>
      <c r="H188" s="35"/>
      <c r="I188" s="36"/>
      <c r="J188" s="36"/>
      <c r="K188" s="15"/>
      <c r="L188" s="15"/>
      <c r="M188" s="15"/>
      <c r="N188" s="15"/>
      <c r="O188" s="15"/>
      <c r="P188" s="15"/>
    </row>
    <row r="189" spans="2:16" ht="15">
      <c r="B189" s="15"/>
      <c r="C189" s="35"/>
      <c r="D189" s="35"/>
      <c r="E189" s="35"/>
      <c r="F189" s="35"/>
      <c r="G189" s="35"/>
      <c r="H189" s="35"/>
      <c r="I189" s="36"/>
      <c r="J189" s="36"/>
      <c r="K189" s="15"/>
      <c r="L189" s="15"/>
      <c r="M189" s="15"/>
      <c r="N189" s="15"/>
      <c r="O189" s="15"/>
      <c r="P189" s="15"/>
    </row>
    <row r="190" spans="2:16" ht="15">
      <c r="B190" s="15"/>
      <c r="C190" s="35"/>
      <c r="D190" s="35"/>
      <c r="E190" s="35"/>
      <c r="F190" s="35"/>
      <c r="G190" s="35"/>
      <c r="H190" s="35"/>
      <c r="I190" s="36"/>
      <c r="J190" s="36"/>
      <c r="K190" s="15"/>
      <c r="L190" s="15"/>
      <c r="M190" s="15"/>
      <c r="N190" s="15"/>
      <c r="O190" s="15"/>
      <c r="P190" s="15"/>
    </row>
    <row r="191" spans="2:16" ht="15">
      <c r="B191" s="15"/>
      <c r="C191" s="35"/>
      <c r="D191" s="35"/>
      <c r="E191" s="35"/>
      <c r="F191" s="35"/>
      <c r="G191" s="35"/>
      <c r="H191" s="35"/>
      <c r="I191" s="36"/>
      <c r="J191" s="36"/>
      <c r="K191" s="15"/>
      <c r="L191" s="15"/>
      <c r="M191" s="15"/>
      <c r="N191" s="15"/>
      <c r="O191" s="15"/>
      <c r="P191" s="15"/>
    </row>
    <row r="192" spans="2:16" ht="15">
      <c r="B192" s="15"/>
      <c r="C192" s="35"/>
      <c r="D192" s="35"/>
      <c r="E192" s="35"/>
      <c r="F192" s="35"/>
      <c r="G192" s="35"/>
      <c r="H192" s="35"/>
      <c r="I192" s="36"/>
      <c r="J192" s="36"/>
      <c r="K192" s="15"/>
      <c r="L192" s="15"/>
      <c r="M192" s="15"/>
      <c r="N192" s="15"/>
      <c r="O192" s="15"/>
      <c r="P192" s="15"/>
    </row>
    <row r="193" spans="2:16" ht="15">
      <c r="B193" s="15"/>
      <c r="C193" s="35"/>
      <c r="D193" s="35"/>
      <c r="E193" s="35"/>
      <c r="F193" s="35"/>
      <c r="G193" s="35"/>
      <c r="H193" s="35"/>
      <c r="I193" s="36"/>
      <c r="J193" s="36"/>
      <c r="K193" s="15"/>
      <c r="L193" s="15"/>
      <c r="M193" s="15"/>
      <c r="N193" s="15"/>
      <c r="O193" s="15"/>
      <c r="P193" s="15"/>
    </row>
    <row r="194" spans="2:16" ht="15">
      <c r="B194" s="15"/>
      <c r="C194" s="35"/>
      <c r="D194" s="35"/>
      <c r="E194" s="35"/>
      <c r="F194" s="35"/>
      <c r="G194" s="35"/>
      <c r="H194" s="35"/>
      <c r="I194" s="36"/>
      <c r="J194" s="36"/>
      <c r="K194" s="15"/>
      <c r="L194" s="15"/>
      <c r="M194" s="15"/>
      <c r="N194" s="15"/>
      <c r="O194" s="15"/>
      <c r="P194" s="15"/>
    </row>
    <row r="195" spans="2:16" ht="15">
      <c r="B195" s="15"/>
      <c r="C195" s="35"/>
      <c r="D195" s="35"/>
      <c r="E195" s="35"/>
      <c r="F195" s="35"/>
      <c r="G195" s="35"/>
      <c r="H195" s="35"/>
      <c r="I195" s="36"/>
      <c r="J195" s="36"/>
      <c r="K195" s="15"/>
      <c r="L195" s="15"/>
      <c r="M195" s="15"/>
      <c r="N195" s="15"/>
      <c r="O195" s="15"/>
      <c r="P195" s="15"/>
    </row>
    <row r="196" spans="2:16" ht="15">
      <c r="B196" s="15"/>
      <c r="C196" s="35"/>
      <c r="D196" s="35"/>
      <c r="E196" s="35"/>
      <c r="F196" s="35"/>
      <c r="G196" s="35"/>
      <c r="H196" s="35"/>
      <c r="I196" s="36"/>
      <c r="J196" s="36"/>
      <c r="K196" s="15"/>
      <c r="L196" s="15"/>
      <c r="M196" s="15"/>
      <c r="N196" s="15"/>
      <c r="O196" s="15"/>
      <c r="P196" s="15"/>
    </row>
    <row r="197" spans="2:16" ht="12.7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2:24" ht="12.7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25"/>
      <c r="Q198" s="25"/>
      <c r="R198" s="25"/>
      <c r="S198" s="25"/>
      <c r="T198" s="25"/>
      <c r="U198" s="25"/>
      <c r="V198" s="25"/>
      <c r="W198" s="25"/>
      <c r="X198" s="25"/>
    </row>
    <row r="199" spans="2:24" ht="12.7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25"/>
      <c r="Q199" s="25"/>
      <c r="R199" s="25"/>
      <c r="S199" s="25"/>
      <c r="T199" s="25"/>
      <c r="U199" s="25"/>
      <c r="V199" s="25"/>
      <c r="W199" s="25"/>
      <c r="X199" s="25"/>
    </row>
    <row r="200" spans="2:24" ht="14.25">
      <c r="B200" s="15"/>
      <c r="C200" s="27"/>
      <c r="D200" s="61"/>
      <c r="E200" s="61"/>
      <c r="F200" s="61"/>
      <c r="G200" s="61"/>
      <c r="H200" s="61"/>
      <c r="I200" s="61"/>
      <c r="J200" s="71"/>
      <c r="K200" s="21"/>
      <c r="L200" s="61"/>
      <c r="M200" s="61"/>
      <c r="N200" s="61"/>
      <c r="O200" s="61"/>
      <c r="P200" s="43"/>
      <c r="Q200" s="80"/>
      <c r="R200" s="80"/>
      <c r="S200" s="80"/>
      <c r="T200" s="80"/>
      <c r="U200" s="80"/>
      <c r="V200" s="93"/>
      <c r="W200" s="90"/>
      <c r="X200" s="25"/>
    </row>
    <row r="201" spans="2:24" ht="15">
      <c r="B201" s="15"/>
      <c r="C201" s="27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6"/>
      <c r="Q201" s="36"/>
      <c r="R201" s="36"/>
      <c r="S201" s="36"/>
      <c r="T201" s="36"/>
      <c r="U201" s="36"/>
      <c r="V201" s="36"/>
      <c r="W201" s="36"/>
      <c r="X201" s="25"/>
    </row>
    <row r="202" spans="2:24" ht="15">
      <c r="B202" s="15"/>
      <c r="C202" s="62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6"/>
      <c r="Q202" s="36"/>
      <c r="R202" s="36"/>
      <c r="S202" s="36"/>
      <c r="T202" s="36"/>
      <c r="U202" s="36"/>
      <c r="V202" s="36"/>
      <c r="W202" s="36"/>
      <c r="X202" s="25"/>
    </row>
    <row r="203" spans="2:24" ht="15">
      <c r="B203" s="15"/>
      <c r="C203" s="62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6"/>
      <c r="Q203" s="36"/>
      <c r="R203" s="36"/>
      <c r="S203" s="36"/>
      <c r="T203" s="36"/>
      <c r="U203" s="36"/>
      <c r="V203" s="36"/>
      <c r="W203" s="36"/>
      <c r="X203" s="25"/>
    </row>
    <row r="204" spans="2:24" ht="15">
      <c r="B204" s="15"/>
      <c r="C204" s="63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6"/>
      <c r="Q204" s="36"/>
      <c r="R204" s="36"/>
      <c r="S204" s="36"/>
      <c r="T204" s="36"/>
      <c r="U204" s="36"/>
      <c r="V204" s="36"/>
      <c r="W204" s="36"/>
      <c r="X204" s="25"/>
    </row>
    <row r="205" spans="2:24" ht="15">
      <c r="B205" s="15"/>
      <c r="C205" s="62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6"/>
      <c r="Q205" s="36"/>
      <c r="R205" s="36"/>
      <c r="S205" s="36"/>
      <c r="T205" s="36"/>
      <c r="U205" s="36"/>
      <c r="V205" s="36"/>
      <c r="W205" s="36"/>
      <c r="X205" s="25"/>
    </row>
    <row r="206" spans="2:24" ht="15">
      <c r="B206" s="15"/>
      <c r="C206" s="62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6"/>
      <c r="Q206" s="36"/>
      <c r="R206" s="36"/>
      <c r="S206" s="36"/>
      <c r="T206" s="36"/>
      <c r="U206" s="36"/>
      <c r="V206" s="36"/>
      <c r="W206" s="36"/>
      <c r="X206" s="25"/>
    </row>
    <row r="207" spans="2:24" ht="15">
      <c r="B207" s="15"/>
      <c r="C207" s="62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6"/>
      <c r="Q207" s="36"/>
      <c r="R207" s="36"/>
      <c r="S207" s="36"/>
      <c r="T207" s="36"/>
      <c r="U207" s="36"/>
      <c r="V207" s="36"/>
      <c r="W207" s="36"/>
      <c r="X207" s="25"/>
    </row>
    <row r="208" spans="2:24" ht="15.75">
      <c r="B208" s="15"/>
      <c r="C208" s="62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5"/>
      <c r="P208" s="36"/>
      <c r="Q208" s="36"/>
      <c r="R208" s="36"/>
      <c r="S208" s="36"/>
      <c r="T208" s="36"/>
      <c r="U208" s="36"/>
      <c r="V208" s="36"/>
      <c r="W208" s="36"/>
      <c r="X208" s="25"/>
    </row>
    <row r="209" spans="2:24" ht="15.75">
      <c r="B209" s="15"/>
      <c r="C209" s="62"/>
      <c r="D209" s="39"/>
      <c r="E209" s="39"/>
      <c r="F209" s="39"/>
      <c r="G209" s="39"/>
      <c r="H209" s="39"/>
      <c r="I209" s="39"/>
      <c r="J209" s="39"/>
      <c r="K209" s="39"/>
      <c r="L209" s="35"/>
      <c r="M209" s="35"/>
      <c r="N209" s="35"/>
      <c r="O209" s="35"/>
      <c r="P209" s="36"/>
      <c r="Q209" s="36"/>
      <c r="R209" s="36"/>
      <c r="S209" s="36"/>
      <c r="T209" s="36"/>
      <c r="U209" s="36"/>
      <c r="V209" s="36"/>
      <c r="W209" s="36"/>
      <c r="X209" s="25"/>
    </row>
    <row r="210" spans="2:24" ht="15.75">
      <c r="B210" s="15"/>
      <c r="C210" s="62"/>
      <c r="D210" s="39"/>
      <c r="E210" s="39"/>
      <c r="F210" s="39"/>
      <c r="G210" s="39"/>
      <c r="H210" s="39"/>
      <c r="I210" s="39"/>
      <c r="J210" s="39"/>
      <c r="K210" s="39"/>
      <c r="L210" s="35"/>
      <c r="M210" s="35"/>
      <c r="N210" s="35"/>
      <c r="O210" s="35"/>
      <c r="P210" s="36"/>
      <c r="Q210" s="36"/>
      <c r="R210" s="36"/>
      <c r="S210" s="36"/>
      <c r="T210" s="36"/>
      <c r="U210" s="36"/>
      <c r="V210" s="36"/>
      <c r="W210" s="36"/>
      <c r="X210" s="25"/>
    </row>
    <row r="211" spans="2:24" ht="15">
      <c r="B211" s="15"/>
      <c r="C211" s="62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6"/>
      <c r="Q211" s="36"/>
      <c r="R211" s="36"/>
      <c r="S211" s="36"/>
      <c r="T211" s="36"/>
      <c r="U211" s="36"/>
      <c r="V211" s="36"/>
      <c r="W211" s="36"/>
      <c r="X211" s="25"/>
    </row>
    <row r="212" spans="2:24" ht="15">
      <c r="B212" s="15"/>
      <c r="C212" s="62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6"/>
      <c r="Q212" s="36"/>
      <c r="R212" s="36"/>
      <c r="S212" s="36"/>
      <c r="T212" s="36"/>
      <c r="U212" s="36"/>
      <c r="V212" s="36"/>
      <c r="W212" s="36"/>
      <c r="X212" s="25"/>
    </row>
    <row r="213" spans="2:24" ht="15">
      <c r="B213" s="15"/>
      <c r="C213" s="62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6"/>
      <c r="Q213" s="36"/>
      <c r="R213" s="36"/>
      <c r="S213" s="36"/>
      <c r="T213" s="36"/>
      <c r="U213" s="36"/>
      <c r="V213" s="36"/>
      <c r="W213" s="36"/>
      <c r="X213" s="25"/>
    </row>
    <row r="214" spans="2:24" ht="15">
      <c r="B214" s="15"/>
      <c r="C214" s="62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6"/>
      <c r="Q214" s="36"/>
      <c r="R214" s="36"/>
      <c r="S214" s="36"/>
      <c r="T214" s="36"/>
      <c r="U214" s="36"/>
      <c r="V214" s="36"/>
      <c r="W214" s="36"/>
      <c r="X214" s="25"/>
    </row>
    <row r="215" spans="2:24" ht="15">
      <c r="B215" s="15"/>
      <c r="C215" s="62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6"/>
      <c r="Q215" s="36"/>
      <c r="R215" s="36"/>
      <c r="S215" s="36"/>
      <c r="T215" s="36"/>
      <c r="U215" s="36"/>
      <c r="V215" s="36"/>
      <c r="W215" s="36"/>
      <c r="X215" s="25"/>
    </row>
    <row r="216" spans="2:24" ht="15">
      <c r="B216" s="15"/>
      <c r="C216" s="62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6"/>
      <c r="Q216" s="36"/>
      <c r="R216" s="36"/>
      <c r="S216" s="36"/>
      <c r="T216" s="36"/>
      <c r="U216" s="36"/>
      <c r="V216" s="36"/>
      <c r="W216" s="36"/>
      <c r="X216" s="25"/>
    </row>
    <row r="217" spans="2:24" ht="15">
      <c r="B217" s="15"/>
      <c r="C217" s="62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6"/>
      <c r="Q217" s="36"/>
      <c r="R217" s="36"/>
      <c r="S217" s="36"/>
      <c r="T217" s="36"/>
      <c r="U217" s="36"/>
      <c r="V217" s="36"/>
      <c r="W217" s="36"/>
      <c r="X217" s="25"/>
    </row>
    <row r="218" spans="2:24" ht="15.75">
      <c r="B218" s="15"/>
      <c r="C218" s="64"/>
      <c r="D218" s="39"/>
      <c r="E218" s="39"/>
      <c r="F218" s="39"/>
      <c r="G218" s="39"/>
      <c r="H218" s="39"/>
      <c r="I218" s="39"/>
      <c r="J218" s="39"/>
      <c r="K218" s="39"/>
      <c r="L218" s="35"/>
      <c r="M218" s="35"/>
      <c r="N218" s="35"/>
      <c r="O218" s="35"/>
      <c r="P218" s="36"/>
      <c r="Q218" s="36"/>
      <c r="R218" s="36"/>
      <c r="S218" s="36"/>
      <c r="T218" s="36"/>
      <c r="U218" s="36"/>
      <c r="V218" s="36"/>
      <c r="W218" s="36"/>
      <c r="X218" s="25"/>
    </row>
    <row r="219" spans="2:24" ht="15.75">
      <c r="B219" s="15"/>
      <c r="C219" s="49"/>
      <c r="D219" s="89"/>
      <c r="E219" s="89"/>
      <c r="F219" s="89"/>
      <c r="G219" s="89"/>
      <c r="H219" s="89"/>
      <c r="I219" s="89"/>
      <c r="J219" s="89"/>
      <c r="K219" s="89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25"/>
    </row>
    <row r="220" spans="2:24" ht="15.75">
      <c r="B220" s="15"/>
      <c r="C220" s="49"/>
      <c r="D220" s="89"/>
      <c r="E220" s="89"/>
      <c r="F220" s="89"/>
      <c r="G220" s="89"/>
      <c r="H220" s="89"/>
      <c r="I220" s="89"/>
      <c r="J220" s="89"/>
      <c r="K220" s="89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25"/>
    </row>
    <row r="221" spans="2:24" ht="15.75">
      <c r="B221" s="15"/>
      <c r="C221" s="82"/>
      <c r="D221" s="89"/>
      <c r="E221" s="89"/>
      <c r="F221" s="89"/>
      <c r="G221" s="89"/>
      <c r="H221" s="89"/>
      <c r="I221" s="89"/>
      <c r="J221" s="89"/>
      <c r="K221" s="89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25"/>
    </row>
    <row r="222" spans="3:24" ht="15.75">
      <c r="C222" s="90"/>
      <c r="D222" s="91"/>
      <c r="E222" s="92"/>
      <c r="F222" s="92"/>
      <c r="G222" s="92"/>
      <c r="H222" s="89"/>
      <c r="I222" s="89"/>
      <c r="J222" s="89"/>
      <c r="K222" s="89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94"/>
      <c r="W222" s="94"/>
      <c r="X222" s="25"/>
    </row>
    <row r="223" spans="3:24" ht="12.75"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</row>
    <row r="224" spans="3:24" ht="12.75"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</row>
    <row r="225" spans="3:24" ht="12.75"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</row>
  </sheetData>
  <sheetProtection/>
  <mergeCells count="17">
    <mergeCell ref="B2:K2"/>
    <mergeCell ref="B7:B10"/>
    <mergeCell ref="C7:E7"/>
    <mergeCell ref="H7:J7"/>
    <mergeCell ref="I8:I10"/>
    <mergeCell ref="C8:C10"/>
    <mergeCell ref="D8:D10"/>
    <mergeCell ref="E8:E10"/>
    <mergeCell ref="H8:H10"/>
    <mergeCell ref="J8:J10"/>
    <mergeCell ref="K8:K10"/>
    <mergeCell ref="G7:G10"/>
    <mergeCell ref="G26:G29"/>
    <mergeCell ref="H26:J26"/>
    <mergeCell ref="H27:H29"/>
    <mergeCell ref="I27:I29"/>
    <mergeCell ref="J27:J29"/>
  </mergeCells>
  <printOptions/>
  <pageMargins left="0.3937007874015748" right="0.5118110236220472" top="0.984251968503937" bottom="0.984251968503937" header="0" footer="0"/>
  <pageSetup orientation="landscape" scale="75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P71"/>
  <sheetViews>
    <sheetView zoomScale="85" zoomScaleNormal="85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0" customWidth="1"/>
    <col min="2" max="2" width="6.421875" style="0" customWidth="1"/>
    <col min="3" max="3" width="16.7109375" style="0" customWidth="1"/>
    <col min="7" max="7" width="7.421875" style="0" customWidth="1"/>
    <col min="8" max="8" width="16.8515625" style="0" customWidth="1"/>
  </cols>
  <sheetData>
    <row r="1" ht="13.5" thickBot="1"/>
    <row r="2" spans="2:11" ht="16.5" thickBot="1">
      <c r="B2" s="337" t="s">
        <v>72</v>
      </c>
      <c r="C2" s="347"/>
      <c r="D2" s="347"/>
      <c r="E2" s="347"/>
      <c r="F2" s="347"/>
      <c r="G2" s="347"/>
      <c r="H2" s="348"/>
      <c r="I2" s="348"/>
      <c r="J2" s="348"/>
      <c r="K2" s="349"/>
    </row>
    <row r="4" spans="3:4" ht="15.75">
      <c r="C4" s="1" t="s">
        <v>28</v>
      </c>
      <c r="D4" s="150" t="s">
        <v>35</v>
      </c>
    </row>
    <row r="5" spans="2:4" ht="12.75">
      <c r="B5" s="1"/>
      <c r="C5" s="1"/>
      <c r="D5" s="1"/>
    </row>
    <row r="6" ht="13.5" thickBot="1"/>
    <row r="7" spans="3:11" ht="13.5" thickBot="1">
      <c r="C7" s="341" t="s">
        <v>2</v>
      </c>
      <c r="D7" s="343" t="s">
        <v>35</v>
      </c>
      <c r="E7" s="351"/>
      <c r="F7" s="352"/>
      <c r="H7" s="341" t="s">
        <v>2</v>
      </c>
      <c r="I7" s="343" t="s">
        <v>35</v>
      </c>
      <c r="J7" s="351"/>
      <c r="K7" s="352"/>
    </row>
    <row r="8" spans="3:11" ht="13.5" thickBot="1">
      <c r="C8" s="350"/>
      <c r="D8" s="151" t="s">
        <v>3</v>
      </c>
      <c r="E8" s="194" t="s">
        <v>4</v>
      </c>
      <c r="F8" s="194" t="s">
        <v>5</v>
      </c>
      <c r="H8" s="353"/>
      <c r="I8" s="193" t="s">
        <v>3</v>
      </c>
      <c r="J8" s="151" t="s">
        <v>4</v>
      </c>
      <c r="K8" s="151" t="s">
        <v>5</v>
      </c>
    </row>
    <row r="9" spans="2:11" ht="15">
      <c r="B9" s="3"/>
      <c r="C9" s="142" t="s">
        <v>6</v>
      </c>
      <c r="D9" s="204">
        <f>292+55+4</f>
        <v>351</v>
      </c>
      <c r="E9" s="197">
        <f>292+0+4</f>
        <v>296</v>
      </c>
      <c r="F9" s="199">
        <f aca="true" t="shared" si="0" ref="F9:F25">SUM(D9:E9)</f>
        <v>647</v>
      </c>
      <c r="G9" s="3"/>
      <c r="H9" s="142" t="s">
        <v>7</v>
      </c>
      <c r="I9" s="201">
        <f>SUM(D9:D10)</f>
        <v>739</v>
      </c>
      <c r="J9" s="202">
        <f>SUM(E9:E10)</f>
        <v>684</v>
      </c>
      <c r="K9" s="203">
        <f>SUM(I9:J9)</f>
        <v>1423</v>
      </c>
    </row>
    <row r="10" spans="2:11" ht="15">
      <c r="B10" s="3"/>
      <c r="C10" s="143" t="s">
        <v>8</v>
      </c>
      <c r="D10" s="204">
        <v>388</v>
      </c>
      <c r="E10" s="197">
        <v>388</v>
      </c>
      <c r="F10" s="199">
        <f t="shared" si="0"/>
        <v>776</v>
      </c>
      <c r="G10" s="3"/>
      <c r="H10" s="145" t="s">
        <v>9</v>
      </c>
      <c r="I10" s="201">
        <f>SUM(D11:D12)</f>
        <v>970</v>
      </c>
      <c r="J10" s="202">
        <f>SUM(E11:E12)</f>
        <v>905</v>
      </c>
      <c r="K10" s="203">
        <f>SUM(I10:J10)</f>
        <v>1875</v>
      </c>
    </row>
    <row r="11" spans="2:11" ht="15">
      <c r="B11" s="3"/>
      <c r="C11" s="142" t="s">
        <v>10</v>
      </c>
      <c r="D11" s="204">
        <v>486</v>
      </c>
      <c r="E11" s="197">
        <v>417</v>
      </c>
      <c r="F11" s="199">
        <f t="shared" si="0"/>
        <v>903</v>
      </c>
      <c r="G11" s="3"/>
      <c r="H11" s="145" t="s">
        <v>11</v>
      </c>
      <c r="I11" s="201">
        <f>SUM(D13:D21)</f>
        <v>3112</v>
      </c>
      <c r="J11" s="202">
        <f>SUM(E13:E21)</f>
        <v>3183</v>
      </c>
      <c r="K11" s="203">
        <f>SUM(I11:J11)</f>
        <v>6295</v>
      </c>
    </row>
    <row r="12" spans="2:11" ht="15.75" thickBot="1">
      <c r="B12" s="3"/>
      <c r="C12" s="142" t="s">
        <v>12</v>
      </c>
      <c r="D12" s="204">
        <v>484</v>
      </c>
      <c r="E12" s="197">
        <v>488</v>
      </c>
      <c r="F12" s="199">
        <f t="shared" si="0"/>
        <v>972</v>
      </c>
      <c r="G12" s="3"/>
      <c r="H12" s="145" t="s">
        <v>13</v>
      </c>
      <c r="I12" s="199">
        <f>SUM(D22:D25)</f>
        <v>700</v>
      </c>
      <c r="J12" s="199">
        <f>SUM(E22:E25)</f>
        <v>667</v>
      </c>
      <c r="K12" s="203">
        <f>SUM(I12:J12)</f>
        <v>1367</v>
      </c>
    </row>
    <row r="13" spans="2:11" ht="15.75" thickBot="1">
      <c r="B13" s="3"/>
      <c r="C13" s="142" t="s">
        <v>14</v>
      </c>
      <c r="D13" s="204">
        <v>441</v>
      </c>
      <c r="E13" s="197">
        <v>394</v>
      </c>
      <c r="F13" s="199">
        <f t="shared" si="0"/>
        <v>835</v>
      </c>
      <c r="G13" s="3"/>
      <c r="H13" s="146" t="s">
        <v>15</v>
      </c>
      <c r="I13" s="10">
        <f>SUM(I9:I12)</f>
        <v>5521</v>
      </c>
      <c r="J13" s="10">
        <f>SUM(J9:J12)</f>
        <v>5439</v>
      </c>
      <c r="K13" s="11">
        <f>SUM(I13:J13)</f>
        <v>10960</v>
      </c>
    </row>
    <row r="14" spans="2:11" ht="15">
      <c r="B14" s="3"/>
      <c r="C14" s="142" t="s">
        <v>16</v>
      </c>
      <c r="D14" s="204">
        <v>361</v>
      </c>
      <c r="E14" s="197">
        <v>362</v>
      </c>
      <c r="F14" s="199">
        <f t="shared" si="0"/>
        <v>723</v>
      </c>
      <c r="G14" s="3"/>
      <c r="H14" s="3"/>
      <c r="I14" s="3"/>
      <c r="J14" s="3"/>
      <c r="K14" s="3"/>
    </row>
    <row r="15" spans="2:16" ht="15">
      <c r="B15" s="3"/>
      <c r="C15" s="142" t="s">
        <v>17</v>
      </c>
      <c r="D15" s="204">
        <v>349</v>
      </c>
      <c r="E15" s="197">
        <v>378</v>
      </c>
      <c r="F15" s="199">
        <f t="shared" si="0"/>
        <v>727</v>
      </c>
      <c r="G15" s="3"/>
      <c r="H15" s="27"/>
      <c r="I15" s="27"/>
      <c r="J15" s="27"/>
      <c r="K15" s="9"/>
      <c r="L15" s="15"/>
      <c r="M15" s="15"/>
      <c r="N15" s="15"/>
      <c r="O15" s="15"/>
      <c r="P15" s="15"/>
    </row>
    <row r="16" spans="2:16" ht="15">
      <c r="B16" s="3"/>
      <c r="C16" s="142" t="s">
        <v>18</v>
      </c>
      <c r="D16" s="204">
        <v>399</v>
      </c>
      <c r="E16" s="197">
        <v>413</v>
      </c>
      <c r="F16" s="199">
        <f t="shared" si="0"/>
        <v>812</v>
      </c>
      <c r="G16" s="3"/>
      <c r="H16" s="243" t="s">
        <v>79</v>
      </c>
      <c r="I16" s="244">
        <v>1937</v>
      </c>
      <c r="J16" s="27"/>
      <c r="K16" s="9"/>
      <c r="L16" s="15"/>
      <c r="M16" s="27"/>
      <c r="N16" s="27"/>
      <c r="O16" s="9"/>
      <c r="P16" s="15"/>
    </row>
    <row r="17" spans="2:16" ht="15">
      <c r="B17" s="3"/>
      <c r="C17" s="142" t="s">
        <v>19</v>
      </c>
      <c r="D17" s="204">
        <v>387</v>
      </c>
      <c r="E17" s="197">
        <v>417</v>
      </c>
      <c r="F17" s="199">
        <f t="shared" si="0"/>
        <v>804</v>
      </c>
      <c r="G17" s="3"/>
      <c r="H17" s="245" t="s">
        <v>78</v>
      </c>
      <c r="I17" s="246">
        <v>1219</v>
      </c>
      <c r="J17" s="27"/>
      <c r="K17" s="9"/>
      <c r="L17" s="15"/>
      <c r="M17" s="27"/>
      <c r="N17" s="27"/>
      <c r="O17" s="9"/>
      <c r="P17" s="15"/>
    </row>
    <row r="18" spans="2:16" ht="15">
      <c r="B18" s="3"/>
      <c r="C18" s="142" t="s">
        <v>20</v>
      </c>
      <c r="D18" s="204">
        <v>361</v>
      </c>
      <c r="E18" s="197">
        <v>402</v>
      </c>
      <c r="F18" s="199">
        <f t="shared" si="0"/>
        <v>763</v>
      </c>
      <c r="G18" s="3"/>
      <c r="H18" s="27"/>
      <c r="I18" s="27"/>
      <c r="J18" s="27"/>
      <c r="K18" s="9"/>
      <c r="L18" s="15"/>
      <c r="M18" s="27"/>
      <c r="N18" s="27"/>
      <c r="O18" s="9"/>
      <c r="P18" s="15"/>
    </row>
    <row r="19" spans="2:16" ht="15">
      <c r="B19" s="3"/>
      <c r="C19" s="142" t="s">
        <v>21</v>
      </c>
      <c r="D19" s="204">
        <v>304</v>
      </c>
      <c r="E19" s="197">
        <v>328</v>
      </c>
      <c r="F19" s="199">
        <f t="shared" si="0"/>
        <v>632</v>
      </c>
      <c r="G19" s="3"/>
      <c r="H19" s="27"/>
      <c r="I19" s="27"/>
      <c r="J19" s="27"/>
      <c r="K19" s="9"/>
      <c r="L19" s="15"/>
      <c r="M19" s="27"/>
      <c r="N19" s="27"/>
      <c r="O19" s="9"/>
      <c r="P19" s="15"/>
    </row>
    <row r="20" spans="2:16" ht="15">
      <c r="B20" s="3"/>
      <c r="C20" s="142" t="s">
        <v>22</v>
      </c>
      <c r="D20" s="204">
        <v>264</v>
      </c>
      <c r="E20" s="197">
        <v>242</v>
      </c>
      <c r="F20" s="199">
        <f t="shared" si="0"/>
        <v>506</v>
      </c>
      <c r="G20" s="3"/>
      <c r="H20" s="27"/>
      <c r="I20" s="27"/>
      <c r="J20" s="27"/>
      <c r="K20" s="9"/>
      <c r="L20" s="15"/>
      <c r="M20" s="15"/>
      <c r="N20" s="15"/>
      <c r="O20" s="17"/>
      <c r="P20" s="15"/>
    </row>
    <row r="21" spans="2:16" ht="15">
      <c r="B21" s="3"/>
      <c r="C21" s="142" t="s">
        <v>23</v>
      </c>
      <c r="D21" s="204">
        <v>246</v>
      </c>
      <c r="E21" s="197">
        <v>247</v>
      </c>
      <c r="F21" s="199">
        <f t="shared" si="0"/>
        <v>493</v>
      </c>
      <c r="G21" s="3"/>
      <c r="H21" s="27"/>
      <c r="I21" s="27"/>
      <c r="J21" s="27"/>
      <c r="K21" s="9"/>
      <c r="L21" s="15"/>
      <c r="M21" s="15"/>
      <c r="N21" s="15"/>
      <c r="O21" s="15"/>
      <c r="P21" s="15"/>
    </row>
    <row r="22" spans="2:16" ht="15">
      <c r="B22" s="3"/>
      <c r="C22" s="142" t="s">
        <v>24</v>
      </c>
      <c r="D22" s="204">
        <v>203</v>
      </c>
      <c r="E22" s="197">
        <v>200</v>
      </c>
      <c r="F22" s="199">
        <f t="shared" si="0"/>
        <v>403</v>
      </c>
      <c r="G22" s="3"/>
      <c r="H22" s="9"/>
      <c r="I22" s="27"/>
      <c r="J22" s="27"/>
      <c r="K22" s="9"/>
      <c r="L22" s="15"/>
      <c r="M22" s="15"/>
      <c r="N22" s="15"/>
      <c r="O22" s="15"/>
      <c r="P22" s="15"/>
    </row>
    <row r="23" spans="2:16" ht="15">
      <c r="B23" s="3"/>
      <c r="C23" s="142" t="s">
        <v>25</v>
      </c>
      <c r="D23" s="204">
        <v>169</v>
      </c>
      <c r="E23" s="197">
        <v>150</v>
      </c>
      <c r="F23" s="199">
        <f t="shared" si="0"/>
        <v>319</v>
      </c>
      <c r="G23" s="3"/>
      <c r="H23" s="9"/>
      <c r="I23" s="27"/>
      <c r="J23" s="27"/>
      <c r="K23" s="9"/>
      <c r="L23" s="15"/>
      <c r="M23" s="15"/>
      <c r="N23" s="15"/>
      <c r="O23" s="15"/>
      <c r="P23" s="15"/>
    </row>
    <row r="24" spans="2:16" ht="15">
      <c r="B24" s="3"/>
      <c r="C24" s="142" t="s">
        <v>26</v>
      </c>
      <c r="D24" s="204">
        <v>135</v>
      </c>
      <c r="E24" s="197">
        <v>138</v>
      </c>
      <c r="F24" s="199">
        <f t="shared" si="0"/>
        <v>273</v>
      </c>
      <c r="G24" s="3"/>
      <c r="H24" s="9"/>
      <c r="I24" s="9"/>
      <c r="J24" s="27"/>
      <c r="K24" s="9"/>
      <c r="L24" s="15"/>
      <c r="M24" s="15"/>
      <c r="N24" s="15"/>
      <c r="O24" s="15"/>
      <c r="P24" s="15"/>
    </row>
    <row r="25" spans="2:11" ht="15.75" thickBot="1">
      <c r="B25" s="3"/>
      <c r="C25" s="142" t="s">
        <v>27</v>
      </c>
      <c r="D25" s="206">
        <v>193</v>
      </c>
      <c r="E25" s="198">
        <v>179</v>
      </c>
      <c r="F25" s="200">
        <f t="shared" si="0"/>
        <v>372</v>
      </c>
      <c r="G25" s="3"/>
      <c r="H25" s="9"/>
      <c r="I25" s="9"/>
      <c r="J25" s="27"/>
      <c r="K25" s="3"/>
    </row>
    <row r="26" spans="2:11" ht="15.75" thickBot="1">
      <c r="B26" s="3"/>
      <c r="C26" s="144" t="s">
        <v>15</v>
      </c>
      <c r="D26" s="29">
        <f>SUM(D9:D25)</f>
        <v>5521</v>
      </c>
      <c r="E26" s="29">
        <f>SUM(E9:E25)</f>
        <v>5439</v>
      </c>
      <c r="F26" s="29">
        <f>SUM(F9:F25)</f>
        <v>10960</v>
      </c>
      <c r="G26" s="3"/>
      <c r="H26" s="9"/>
      <c r="I26" s="9"/>
      <c r="J26" s="27"/>
      <c r="K26" s="3"/>
    </row>
    <row r="27" spans="8:10" ht="14.25">
      <c r="H27" s="27"/>
      <c r="I27" s="9"/>
      <c r="J27" s="15"/>
    </row>
    <row r="28" spans="3:10" ht="14.25">
      <c r="C28" s="15"/>
      <c r="D28" s="27"/>
      <c r="E28" s="27"/>
      <c r="F28" s="9"/>
      <c r="G28" s="15"/>
      <c r="H28" s="27"/>
      <c r="I28" s="9"/>
      <c r="J28" s="15"/>
    </row>
    <row r="29" spans="2:10" ht="14.25">
      <c r="B29" s="21"/>
      <c r="C29" s="21"/>
      <c r="D29" s="27"/>
      <c r="E29" s="27"/>
      <c r="F29" s="9"/>
      <c r="G29" s="21"/>
      <c r="H29" s="148"/>
      <c r="I29" s="17"/>
      <c r="J29" s="15"/>
    </row>
    <row r="30" spans="2:10" ht="14.25">
      <c r="B30" s="21"/>
      <c r="C30" s="21"/>
      <c r="D30" s="27"/>
      <c r="E30" s="27"/>
      <c r="F30" s="9"/>
      <c r="G30" s="21"/>
      <c r="H30" s="21"/>
      <c r="I30" s="15"/>
      <c r="J30" s="15"/>
    </row>
    <row r="31" spans="2:9" ht="14.25">
      <c r="B31" s="21"/>
      <c r="C31" s="21"/>
      <c r="D31" s="27"/>
      <c r="E31" s="27"/>
      <c r="F31" s="9"/>
      <c r="G31" s="21"/>
      <c r="H31" s="21"/>
      <c r="I31" s="15"/>
    </row>
    <row r="32" spans="2:9" ht="14.25">
      <c r="B32" s="21"/>
      <c r="C32" s="21"/>
      <c r="D32" s="27"/>
      <c r="E32" s="21"/>
      <c r="F32" s="9"/>
      <c r="G32" s="21"/>
      <c r="H32" s="21"/>
      <c r="I32" s="15"/>
    </row>
    <row r="33" spans="2:9" ht="14.25">
      <c r="B33" s="21"/>
      <c r="C33" s="21"/>
      <c r="D33" s="21"/>
      <c r="E33" s="21"/>
      <c r="F33" s="9"/>
      <c r="G33" s="21"/>
      <c r="H33" s="21"/>
      <c r="I33" s="15"/>
    </row>
    <row r="34" spans="2:9" ht="14.25">
      <c r="B34" s="21"/>
      <c r="C34" s="21"/>
      <c r="D34" s="21"/>
      <c r="E34" s="21"/>
      <c r="F34" s="9"/>
      <c r="G34" s="21"/>
      <c r="H34" s="21"/>
      <c r="I34" s="15"/>
    </row>
    <row r="35" spans="2:9" ht="14.25">
      <c r="B35" s="21"/>
      <c r="C35" s="21"/>
      <c r="D35" s="9"/>
      <c r="E35" s="21"/>
      <c r="F35" s="9"/>
      <c r="G35" s="21"/>
      <c r="H35" s="21"/>
      <c r="I35" s="15"/>
    </row>
    <row r="36" spans="2:9" ht="14.25">
      <c r="B36" s="21"/>
      <c r="C36" s="21"/>
      <c r="D36" s="9"/>
      <c r="E36" s="21"/>
      <c r="F36" s="9"/>
      <c r="G36" s="21"/>
      <c r="H36" s="21"/>
      <c r="I36" s="15"/>
    </row>
    <row r="37" spans="2:9" ht="14.25">
      <c r="B37" s="21"/>
      <c r="C37" s="21"/>
      <c r="D37" s="9"/>
      <c r="E37" s="54"/>
      <c r="F37" s="56"/>
      <c r="G37" s="54"/>
      <c r="H37" s="54"/>
      <c r="I37" s="15"/>
    </row>
    <row r="38" spans="2:9" ht="14.25">
      <c r="B38" s="21"/>
      <c r="C38" s="21"/>
      <c r="D38" s="9"/>
      <c r="E38" s="21"/>
      <c r="F38" s="9"/>
      <c r="G38" s="21"/>
      <c r="H38" s="21"/>
      <c r="I38" s="15"/>
    </row>
    <row r="39" spans="2:9" ht="14.25">
      <c r="B39" s="21"/>
      <c r="C39" s="21"/>
      <c r="D39" s="9"/>
      <c r="E39" s="21"/>
      <c r="F39" s="9"/>
      <c r="G39" s="21"/>
      <c r="H39" s="21"/>
      <c r="I39" s="15"/>
    </row>
    <row r="40" spans="2:9" ht="14.25">
      <c r="B40" s="21"/>
      <c r="C40" s="21"/>
      <c r="D40" s="9"/>
      <c r="E40" s="21"/>
      <c r="F40" s="9"/>
      <c r="G40" s="21"/>
      <c r="H40" s="21"/>
      <c r="I40" s="15"/>
    </row>
    <row r="41" spans="2:9" ht="14.25">
      <c r="B41" s="21"/>
      <c r="C41" s="21"/>
      <c r="D41" s="9"/>
      <c r="E41" s="21"/>
      <c r="F41" s="9"/>
      <c r="G41" s="21"/>
      <c r="H41" s="21"/>
      <c r="I41" s="15"/>
    </row>
    <row r="42" spans="2:9" ht="14.25">
      <c r="B42" s="21"/>
      <c r="C42" s="21"/>
      <c r="D42" s="9"/>
      <c r="E42" s="21"/>
      <c r="F42" s="9"/>
      <c r="G42" s="21"/>
      <c r="H42" s="21"/>
      <c r="I42" s="15"/>
    </row>
    <row r="43" spans="2:9" ht="15">
      <c r="B43" s="21"/>
      <c r="C43" s="21"/>
      <c r="D43" s="9"/>
      <c r="E43" s="54"/>
      <c r="F43" s="113"/>
      <c r="G43" s="54"/>
      <c r="H43" s="54"/>
      <c r="I43" s="15"/>
    </row>
    <row r="44" spans="2:9" ht="14.25">
      <c r="B44" s="21"/>
      <c r="C44" s="21"/>
      <c r="D44" s="9"/>
      <c r="E44" s="21"/>
      <c r="F44" s="148"/>
      <c r="G44" s="21"/>
      <c r="H44" s="21"/>
      <c r="I44" s="15"/>
    </row>
    <row r="45" spans="2:9" ht="14.25">
      <c r="B45" s="21"/>
      <c r="C45" s="21"/>
      <c r="D45" s="9"/>
      <c r="E45" s="21"/>
      <c r="F45" s="21"/>
      <c r="G45" s="21"/>
      <c r="H45" s="21"/>
      <c r="I45" s="15"/>
    </row>
    <row r="46" spans="2:9" ht="14.25">
      <c r="B46" s="21"/>
      <c r="C46" s="21"/>
      <c r="D46" s="9"/>
      <c r="E46" s="21"/>
      <c r="F46" s="21"/>
      <c r="G46" s="21"/>
      <c r="H46" s="21"/>
      <c r="I46" s="15"/>
    </row>
    <row r="47" spans="2:9" ht="12.75">
      <c r="B47" s="21"/>
      <c r="C47" s="21"/>
      <c r="D47" s="148"/>
      <c r="E47" s="21"/>
      <c r="F47" s="21"/>
      <c r="G47" s="21"/>
      <c r="H47" s="21"/>
      <c r="I47" s="15"/>
    </row>
    <row r="48" spans="2:9" ht="12.75">
      <c r="B48" s="21"/>
      <c r="C48" s="21"/>
      <c r="D48" s="21"/>
      <c r="E48" s="21"/>
      <c r="F48" s="21"/>
      <c r="G48" s="21"/>
      <c r="H48" s="21"/>
      <c r="I48" s="15"/>
    </row>
    <row r="49" spans="2:9" ht="12.75">
      <c r="B49" s="21"/>
      <c r="C49" s="21"/>
      <c r="D49" s="21"/>
      <c r="E49" s="54"/>
      <c r="F49" s="56"/>
      <c r="G49" s="54"/>
      <c r="H49" s="54"/>
      <c r="I49" s="15"/>
    </row>
    <row r="50" spans="2:9" ht="12.75">
      <c r="B50" s="21"/>
      <c r="C50" s="21"/>
      <c r="D50" s="21"/>
      <c r="E50" s="21"/>
      <c r="F50" s="21"/>
      <c r="G50" s="21"/>
      <c r="H50" s="21"/>
      <c r="I50" s="15"/>
    </row>
    <row r="51" spans="2:9" ht="12.75">
      <c r="B51" s="21"/>
      <c r="C51" s="21"/>
      <c r="D51" s="21"/>
      <c r="E51" s="21"/>
      <c r="F51" s="21"/>
      <c r="G51" s="21"/>
      <c r="H51" s="21"/>
      <c r="I51" s="15"/>
    </row>
    <row r="52" spans="2:9" ht="12.75">
      <c r="B52" s="21"/>
      <c r="C52" s="21"/>
      <c r="D52" s="21"/>
      <c r="E52" s="21"/>
      <c r="F52" s="21"/>
      <c r="G52" s="21"/>
      <c r="H52" s="21"/>
      <c r="I52" s="15"/>
    </row>
    <row r="53" spans="2:9" ht="12.75">
      <c r="B53" s="21"/>
      <c r="C53" s="21"/>
      <c r="D53" s="21"/>
      <c r="E53" s="21"/>
      <c r="F53" s="21"/>
      <c r="G53" s="21"/>
      <c r="H53" s="21"/>
      <c r="I53" s="15"/>
    </row>
    <row r="54" spans="2:9" ht="12.75">
      <c r="B54" s="21"/>
      <c r="C54" s="21"/>
      <c r="D54" s="21"/>
      <c r="E54" s="21"/>
      <c r="F54" s="21"/>
      <c r="G54" s="21"/>
      <c r="H54" s="21"/>
      <c r="I54" s="15"/>
    </row>
    <row r="55" spans="2:9" ht="12.75">
      <c r="B55" s="21"/>
      <c r="C55" s="21"/>
      <c r="D55" s="21"/>
      <c r="E55" s="21"/>
      <c r="F55" s="21"/>
      <c r="G55" s="21"/>
      <c r="H55" s="21"/>
      <c r="I55" s="15"/>
    </row>
    <row r="56" spans="2:9" ht="12.75">
      <c r="B56" s="21"/>
      <c r="C56" s="21"/>
      <c r="D56" s="21"/>
      <c r="E56" s="21"/>
      <c r="F56" s="21"/>
      <c r="G56" s="21"/>
      <c r="H56" s="21"/>
      <c r="I56" s="15"/>
    </row>
    <row r="57" spans="2:9" ht="12.75">
      <c r="B57" s="21"/>
      <c r="C57" s="21"/>
      <c r="D57" s="21"/>
      <c r="E57" s="21"/>
      <c r="F57" s="21"/>
      <c r="G57" s="21"/>
      <c r="H57" s="21"/>
      <c r="I57" s="15"/>
    </row>
    <row r="58" spans="2:9" ht="12.75">
      <c r="B58" s="21"/>
      <c r="C58" s="21"/>
      <c r="D58" s="21"/>
      <c r="E58" s="21"/>
      <c r="F58" s="21"/>
      <c r="G58" s="21"/>
      <c r="H58" s="21"/>
      <c r="I58" s="15"/>
    </row>
    <row r="59" spans="2:9" ht="12.75">
      <c r="B59" s="21"/>
      <c r="C59" s="21"/>
      <c r="D59" s="21"/>
      <c r="E59" s="21"/>
      <c r="F59" s="21"/>
      <c r="G59" s="21"/>
      <c r="H59" s="21"/>
      <c r="I59" s="15"/>
    </row>
    <row r="60" spans="2:9" ht="12.75">
      <c r="B60" s="21"/>
      <c r="C60" s="21"/>
      <c r="D60" s="21"/>
      <c r="E60" s="21"/>
      <c r="F60" s="21"/>
      <c r="G60" s="21"/>
      <c r="H60" s="21"/>
      <c r="I60" s="15"/>
    </row>
    <row r="61" spans="2:9" ht="12.75">
      <c r="B61" s="21"/>
      <c r="C61" s="21"/>
      <c r="D61" s="21"/>
      <c r="E61" s="21"/>
      <c r="F61" s="21"/>
      <c r="G61" s="21"/>
      <c r="H61" s="21"/>
      <c r="I61" s="15"/>
    </row>
    <row r="62" spans="2:9" ht="12.75">
      <c r="B62" s="21"/>
      <c r="C62" s="21"/>
      <c r="D62" s="21"/>
      <c r="E62" s="21"/>
      <c r="F62" s="21"/>
      <c r="G62" s="21"/>
      <c r="H62" s="21"/>
      <c r="I62" s="15"/>
    </row>
    <row r="63" spans="2:9" ht="12.75">
      <c r="B63" s="21"/>
      <c r="C63" s="21"/>
      <c r="D63" s="21"/>
      <c r="E63" s="21"/>
      <c r="F63" s="21"/>
      <c r="G63" s="21"/>
      <c r="H63" s="21"/>
      <c r="I63" s="15"/>
    </row>
    <row r="64" spans="2:9" ht="12.75">
      <c r="B64" s="21"/>
      <c r="C64" s="21"/>
      <c r="D64" s="21"/>
      <c r="E64" s="149"/>
      <c r="F64" s="149"/>
      <c r="G64" s="149"/>
      <c r="H64" s="149"/>
      <c r="I64" s="15"/>
    </row>
    <row r="65" spans="2:9" ht="12.75">
      <c r="B65" s="21"/>
      <c r="C65" s="21"/>
      <c r="D65" s="21"/>
      <c r="E65" s="21"/>
      <c r="F65" s="21"/>
      <c r="G65" s="21"/>
      <c r="H65" s="21"/>
      <c r="I65" s="15"/>
    </row>
    <row r="66" spans="2:9" ht="12.75">
      <c r="B66" s="15"/>
      <c r="C66" s="15"/>
      <c r="D66" s="15"/>
      <c r="E66" s="15"/>
      <c r="F66" s="15"/>
      <c r="G66" s="15"/>
      <c r="H66" s="15"/>
      <c r="I66" s="15"/>
    </row>
    <row r="67" spans="2:9" ht="12.75">
      <c r="B67" s="15"/>
      <c r="C67" s="15"/>
      <c r="D67" s="15"/>
      <c r="E67" s="15"/>
      <c r="F67" s="15"/>
      <c r="G67" s="15"/>
      <c r="H67" s="15"/>
      <c r="I67" s="15"/>
    </row>
    <row r="68" spans="2:9" ht="12.75">
      <c r="B68" s="15"/>
      <c r="C68" s="15"/>
      <c r="D68" s="15"/>
      <c r="E68" s="15"/>
      <c r="F68" s="15"/>
      <c r="G68" s="15"/>
      <c r="H68" s="15"/>
      <c r="I68" s="15"/>
    </row>
    <row r="69" spans="2:9" ht="12.75">
      <c r="B69" s="15"/>
      <c r="C69" s="15"/>
      <c r="D69" s="15"/>
      <c r="E69" s="15"/>
      <c r="F69" s="15"/>
      <c r="G69" s="15"/>
      <c r="H69" s="15"/>
      <c r="I69" s="15"/>
    </row>
    <row r="70" spans="2:9" ht="12.75">
      <c r="B70" s="15"/>
      <c r="C70" s="15"/>
      <c r="D70" s="15"/>
      <c r="E70" s="15"/>
      <c r="F70" s="15"/>
      <c r="G70" s="15"/>
      <c r="H70" s="15"/>
      <c r="I70" s="15"/>
    </row>
    <row r="71" spans="2:9" ht="12.75">
      <c r="B71" s="15"/>
      <c r="C71" s="15"/>
      <c r="D71" s="15"/>
      <c r="E71" s="15"/>
      <c r="F71" s="15"/>
      <c r="G71" s="15"/>
      <c r="H71" s="15"/>
      <c r="I71" s="15"/>
    </row>
  </sheetData>
  <sheetProtection/>
  <mergeCells count="5">
    <mergeCell ref="B2:K2"/>
    <mergeCell ref="C7:C8"/>
    <mergeCell ref="D7:F7"/>
    <mergeCell ref="H7:H8"/>
    <mergeCell ref="I7:K7"/>
  </mergeCells>
  <printOptions/>
  <pageMargins left="0.66" right="0.58" top="0.984251968503937" bottom="0.984251968503937" header="0" footer="0"/>
  <pageSetup orientation="landscape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95"/>
  <sheetViews>
    <sheetView zoomScale="85" zoomScaleNormal="85" zoomScalePageLayoutView="0" workbookViewId="0" topLeftCell="A22">
      <selection activeCell="K59" sqref="K59"/>
    </sheetView>
  </sheetViews>
  <sheetFormatPr defaultColWidth="11.421875" defaultRowHeight="12.75"/>
  <cols>
    <col min="1" max="1" width="4.8515625" style="0" customWidth="1"/>
    <col min="2" max="2" width="17.28125" style="0" customWidth="1"/>
    <col min="6" max="6" width="12.28125" style="0" bestFit="1" customWidth="1"/>
    <col min="8" max="8" width="12.28125" style="0" bestFit="1" customWidth="1"/>
    <col min="12" max="12" width="5.421875" style="0" customWidth="1"/>
    <col min="13" max="13" width="17.28125" style="0" customWidth="1"/>
    <col min="16" max="16" width="11.00390625" style="0" customWidth="1"/>
    <col min="17" max="17" width="4.421875" style="0" customWidth="1"/>
    <col min="18" max="18" width="16.28125" style="0" customWidth="1"/>
  </cols>
  <sheetData>
    <row r="1" ht="13.5" thickBot="1"/>
    <row r="2" spans="2:12" ht="16.5" thickBot="1">
      <c r="B2" s="337" t="s">
        <v>75</v>
      </c>
      <c r="C2" s="347"/>
      <c r="D2" s="347"/>
      <c r="E2" s="347"/>
      <c r="F2" s="347"/>
      <c r="G2" s="347"/>
      <c r="H2" s="347"/>
      <c r="I2" s="348"/>
      <c r="J2" s="348"/>
      <c r="K2" s="348"/>
      <c r="L2" s="349"/>
    </row>
    <row r="4" spans="2:3" ht="15.75">
      <c r="B4" s="1" t="s">
        <v>28</v>
      </c>
      <c r="C4" s="150" t="s">
        <v>36</v>
      </c>
    </row>
    <row r="5" spans="7:11" ht="12.75" customHeight="1">
      <c r="G5" s="110"/>
      <c r="H5" s="111"/>
      <c r="K5" s="111"/>
    </row>
    <row r="6" ht="13.5" thickBot="1"/>
    <row r="7" spans="2:11" ht="13.5" thickBot="1">
      <c r="B7" s="395" t="s">
        <v>2</v>
      </c>
      <c r="C7" s="343" t="s">
        <v>46</v>
      </c>
      <c r="D7" s="351"/>
      <c r="E7" s="352"/>
      <c r="F7" s="398" t="s">
        <v>43</v>
      </c>
      <c r="G7" s="399"/>
      <c r="H7" s="400"/>
      <c r="I7" s="401" t="s">
        <v>44</v>
      </c>
      <c r="J7" s="399"/>
      <c r="K7" s="400"/>
    </row>
    <row r="8" spans="2:11" ht="13.5" thickBot="1">
      <c r="B8" s="396"/>
      <c r="C8" s="389" t="s">
        <v>3</v>
      </c>
      <c r="D8" s="383" t="s">
        <v>4</v>
      </c>
      <c r="E8" s="386" t="s">
        <v>5</v>
      </c>
      <c r="F8" s="389" t="s">
        <v>3</v>
      </c>
      <c r="G8" s="392" t="s">
        <v>34</v>
      </c>
      <c r="H8" s="402" t="s">
        <v>60</v>
      </c>
      <c r="I8" s="389" t="s">
        <v>3</v>
      </c>
      <c r="J8" s="392" t="s">
        <v>4</v>
      </c>
      <c r="K8" s="386" t="s">
        <v>33</v>
      </c>
    </row>
    <row r="9" spans="2:16" ht="13.5" thickBot="1">
      <c r="B9" s="396"/>
      <c r="C9" s="390"/>
      <c r="D9" s="384"/>
      <c r="E9" s="387"/>
      <c r="F9" s="390"/>
      <c r="G9" s="393"/>
      <c r="H9" s="403"/>
      <c r="I9" s="390"/>
      <c r="J9" s="393"/>
      <c r="K9" s="387"/>
      <c r="M9" s="341" t="s">
        <v>2</v>
      </c>
      <c r="N9" s="343" t="s">
        <v>45</v>
      </c>
      <c r="O9" s="351"/>
      <c r="P9" s="352"/>
    </row>
    <row r="10" spans="2:16" ht="13.5" thickBot="1">
      <c r="B10" s="397"/>
      <c r="C10" s="391"/>
      <c r="D10" s="385"/>
      <c r="E10" s="388"/>
      <c r="F10" s="391"/>
      <c r="G10" s="394"/>
      <c r="H10" s="404"/>
      <c r="I10" s="391"/>
      <c r="J10" s="394"/>
      <c r="K10" s="388"/>
      <c r="M10" s="353"/>
      <c r="N10" s="193" t="s">
        <v>3</v>
      </c>
      <c r="O10" s="151" t="s">
        <v>4</v>
      </c>
      <c r="P10" s="151" t="s">
        <v>5</v>
      </c>
    </row>
    <row r="11" spans="2:19" ht="15">
      <c r="B11" s="140" t="s">
        <v>74</v>
      </c>
      <c r="C11" s="267">
        <f>130+14+1</f>
        <v>145</v>
      </c>
      <c r="D11" s="267">
        <f>122+1</f>
        <v>123</v>
      </c>
      <c r="E11" s="296">
        <f aca="true" t="shared" si="0" ref="E11:E27">SUM(C11:D11)</f>
        <v>268</v>
      </c>
      <c r="F11" s="265">
        <f>ROUND(C11*42%,0)+5</f>
        <v>66</v>
      </c>
      <c r="G11" s="264">
        <f>ROUND(D11*42%,0)+0</f>
        <v>52</v>
      </c>
      <c r="H11" s="299">
        <f aca="true" t="shared" si="1" ref="H11:H28">SUM(F11:G11)</f>
        <v>118</v>
      </c>
      <c r="I11" s="264">
        <f>ROUND(C11*58%,0)+7+1</f>
        <v>92</v>
      </c>
      <c r="J11" s="264">
        <f>ROUND(D11*58%,0)+1</f>
        <v>72</v>
      </c>
      <c r="K11" s="299">
        <f aca="true" t="shared" si="2" ref="K11:K28">SUM(I11:J11)</f>
        <v>164</v>
      </c>
      <c r="M11" s="137" t="s">
        <v>7</v>
      </c>
      <c r="N11" s="232">
        <f>SUM(C11:C12)</f>
        <v>394</v>
      </c>
      <c r="O11" s="232">
        <f>SUM(D11:D12)</f>
        <v>342</v>
      </c>
      <c r="P11" s="233">
        <f>SUM(N11:O11)</f>
        <v>736</v>
      </c>
      <c r="R11" s="243" t="s">
        <v>79</v>
      </c>
      <c r="S11" s="244">
        <v>1851</v>
      </c>
    </row>
    <row r="12" spans="2:19" ht="15">
      <c r="B12" s="140" t="s">
        <v>8</v>
      </c>
      <c r="C12" s="266">
        <v>249</v>
      </c>
      <c r="D12" s="266">
        <v>219</v>
      </c>
      <c r="E12" s="297">
        <f t="shared" si="0"/>
        <v>468</v>
      </c>
      <c r="F12" s="265">
        <f aca="true" t="shared" si="3" ref="F12:F27">ROUND(C12*42%,0)</f>
        <v>105</v>
      </c>
      <c r="G12" s="264">
        <f aca="true" t="shared" si="4" ref="G12:G27">ROUND(D12*42%,0)</f>
        <v>92</v>
      </c>
      <c r="H12" s="299">
        <f t="shared" si="1"/>
        <v>197</v>
      </c>
      <c r="I12" s="264">
        <f aca="true" t="shared" si="5" ref="I12:J27">ROUND(C12*58%,0)</f>
        <v>144</v>
      </c>
      <c r="J12" s="264">
        <f t="shared" si="5"/>
        <v>127</v>
      </c>
      <c r="K12" s="299">
        <f t="shared" si="2"/>
        <v>271</v>
      </c>
      <c r="M12" s="137" t="s">
        <v>9</v>
      </c>
      <c r="N12" s="18">
        <f>SUM(C13:C14)</f>
        <v>720</v>
      </c>
      <c r="O12" s="18">
        <f>SUM(D13:D14)</f>
        <v>635</v>
      </c>
      <c r="P12" s="19">
        <f>SUM(N12:O12)</f>
        <v>1355</v>
      </c>
      <c r="R12" s="245" t="s">
        <v>78</v>
      </c>
      <c r="S12" s="246">
        <v>898</v>
      </c>
    </row>
    <row r="13" spans="2:16" ht="12.75">
      <c r="B13" s="139" t="s">
        <v>10</v>
      </c>
      <c r="C13" s="266">
        <v>346</v>
      </c>
      <c r="D13" s="266">
        <v>327</v>
      </c>
      <c r="E13" s="297">
        <f t="shared" si="0"/>
        <v>673</v>
      </c>
      <c r="F13" s="265">
        <f t="shared" si="3"/>
        <v>145</v>
      </c>
      <c r="G13" s="264">
        <f t="shared" si="4"/>
        <v>137</v>
      </c>
      <c r="H13" s="299">
        <f t="shared" si="1"/>
        <v>282</v>
      </c>
      <c r="I13" s="264">
        <f t="shared" si="5"/>
        <v>201</v>
      </c>
      <c r="J13" s="264">
        <f t="shared" si="5"/>
        <v>190</v>
      </c>
      <c r="K13" s="299">
        <f t="shared" si="2"/>
        <v>391</v>
      </c>
      <c r="M13" s="137" t="s">
        <v>11</v>
      </c>
      <c r="N13" s="18">
        <f>SUM(C15:C23)</f>
        <v>2968</v>
      </c>
      <c r="O13" s="18">
        <f>SUM(D15:D23)</f>
        <v>2480</v>
      </c>
      <c r="P13" s="19">
        <f>SUM(N13:O13)</f>
        <v>5448</v>
      </c>
    </row>
    <row r="14" spans="2:16" ht="13.5" thickBot="1">
      <c r="B14" s="139" t="s">
        <v>12</v>
      </c>
      <c r="C14" s="266">
        <v>374</v>
      </c>
      <c r="D14" s="266">
        <v>308</v>
      </c>
      <c r="E14" s="297">
        <f t="shared" si="0"/>
        <v>682</v>
      </c>
      <c r="F14" s="265">
        <f t="shared" si="3"/>
        <v>157</v>
      </c>
      <c r="G14" s="264">
        <f t="shared" si="4"/>
        <v>129</v>
      </c>
      <c r="H14" s="299">
        <f t="shared" si="1"/>
        <v>286</v>
      </c>
      <c r="I14" s="264">
        <f t="shared" si="5"/>
        <v>217</v>
      </c>
      <c r="J14" s="264">
        <f t="shared" si="5"/>
        <v>179</v>
      </c>
      <c r="K14" s="299">
        <f t="shared" si="2"/>
        <v>396</v>
      </c>
      <c r="M14" s="137" t="s">
        <v>13</v>
      </c>
      <c r="N14" s="18">
        <f>SUM(C24:C27)</f>
        <v>581</v>
      </c>
      <c r="O14" s="18">
        <f>SUM(D24:D27)</f>
        <v>432</v>
      </c>
      <c r="P14" s="19">
        <f>SUM(N14:O14)</f>
        <v>1013</v>
      </c>
    </row>
    <row r="15" spans="2:16" s="102" customFormat="1" ht="13.5" thickBot="1">
      <c r="B15" s="139" t="s">
        <v>14</v>
      </c>
      <c r="C15" s="266">
        <v>447</v>
      </c>
      <c r="D15" s="266">
        <v>320</v>
      </c>
      <c r="E15" s="297">
        <f t="shared" si="0"/>
        <v>767</v>
      </c>
      <c r="F15" s="265">
        <f t="shared" si="3"/>
        <v>188</v>
      </c>
      <c r="G15" s="264">
        <f t="shared" si="4"/>
        <v>134</v>
      </c>
      <c r="H15" s="299">
        <f t="shared" si="1"/>
        <v>322</v>
      </c>
      <c r="I15" s="264">
        <f t="shared" si="5"/>
        <v>259</v>
      </c>
      <c r="J15" s="264">
        <f t="shared" si="5"/>
        <v>186</v>
      </c>
      <c r="K15" s="299">
        <f t="shared" si="2"/>
        <v>445</v>
      </c>
      <c r="M15" s="138" t="s">
        <v>15</v>
      </c>
      <c r="N15" s="12">
        <f>SUM(N11:N14)</f>
        <v>4663</v>
      </c>
      <c r="O15" s="12">
        <f>SUM(O11:O14)</f>
        <v>3889</v>
      </c>
      <c r="P15" s="13">
        <f>SUM(N15:O15)</f>
        <v>8552</v>
      </c>
    </row>
    <row r="16" spans="2:16" s="102" customFormat="1" ht="12.75">
      <c r="B16" s="139" t="s">
        <v>16</v>
      </c>
      <c r="C16" s="266">
        <v>367</v>
      </c>
      <c r="D16" s="266">
        <v>307</v>
      </c>
      <c r="E16" s="297">
        <f t="shared" si="0"/>
        <v>674</v>
      </c>
      <c r="F16" s="265">
        <f t="shared" si="3"/>
        <v>154</v>
      </c>
      <c r="G16" s="264">
        <f t="shared" si="4"/>
        <v>129</v>
      </c>
      <c r="H16" s="299">
        <f t="shared" si="1"/>
        <v>283</v>
      </c>
      <c r="I16" s="264">
        <f t="shared" si="5"/>
        <v>213</v>
      </c>
      <c r="J16" s="264">
        <f t="shared" si="5"/>
        <v>178</v>
      </c>
      <c r="K16" s="299">
        <f t="shared" si="2"/>
        <v>391</v>
      </c>
      <c r="M16" s="2"/>
      <c r="N16" s="2"/>
      <c r="O16" s="2"/>
      <c r="P16" s="2"/>
    </row>
    <row r="17" spans="2:16" s="102" customFormat="1" ht="13.5" thickBot="1">
      <c r="B17" s="139" t="s">
        <v>17</v>
      </c>
      <c r="C17" s="266">
        <v>363</v>
      </c>
      <c r="D17" s="266">
        <v>333</v>
      </c>
      <c r="E17" s="297">
        <f t="shared" si="0"/>
        <v>696</v>
      </c>
      <c r="F17" s="265">
        <f t="shared" si="3"/>
        <v>152</v>
      </c>
      <c r="G17" s="264">
        <f t="shared" si="4"/>
        <v>140</v>
      </c>
      <c r="H17" s="299">
        <f t="shared" si="1"/>
        <v>292</v>
      </c>
      <c r="I17" s="264">
        <f t="shared" si="5"/>
        <v>211</v>
      </c>
      <c r="J17" s="264">
        <f t="shared" si="5"/>
        <v>193</v>
      </c>
      <c r="K17" s="299">
        <f t="shared" si="2"/>
        <v>404</v>
      </c>
      <c r="M17" s="2"/>
      <c r="N17" s="2"/>
      <c r="O17" s="2"/>
      <c r="P17" s="2"/>
    </row>
    <row r="18" spans="2:16" s="102" customFormat="1" ht="13.5" thickBot="1">
      <c r="B18" s="139" t="s">
        <v>18</v>
      </c>
      <c r="C18" s="266">
        <v>365</v>
      </c>
      <c r="D18" s="266">
        <v>322</v>
      </c>
      <c r="E18" s="297">
        <f t="shared" si="0"/>
        <v>687</v>
      </c>
      <c r="F18" s="265">
        <f t="shared" si="3"/>
        <v>153</v>
      </c>
      <c r="G18" s="264">
        <f t="shared" si="4"/>
        <v>135</v>
      </c>
      <c r="H18" s="299">
        <f t="shared" si="1"/>
        <v>288</v>
      </c>
      <c r="I18" s="264">
        <f t="shared" si="5"/>
        <v>212</v>
      </c>
      <c r="J18" s="264">
        <f t="shared" si="5"/>
        <v>187</v>
      </c>
      <c r="K18" s="299">
        <f t="shared" si="2"/>
        <v>399</v>
      </c>
      <c r="M18" s="227" t="s">
        <v>2</v>
      </c>
      <c r="N18" s="229"/>
      <c r="O18" s="229" t="s">
        <v>40</v>
      </c>
      <c r="P18" s="230"/>
    </row>
    <row r="19" spans="2:16" s="102" customFormat="1" ht="13.5" thickBot="1">
      <c r="B19" s="139" t="s">
        <v>19</v>
      </c>
      <c r="C19" s="266">
        <v>309</v>
      </c>
      <c r="D19" s="266">
        <v>300</v>
      </c>
      <c r="E19" s="297">
        <f t="shared" si="0"/>
        <v>609</v>
      </c>
      <c r="F19" s="265">
        <f t="shared" si="3"/>
        <v>130</v>
      </c>
      <c r="G19" s="264">
        <f t="shared" si="4"/>
        <v>126</v>
      </c>
      <c r="H19" s="299">
        <f t="shared" si="1"/>
        <v>256</v>
      </c>
      <c r="I19" s="264">
        <f t="shared" si="5"/>
        <v>179</v>
      </c>
      <c r="J19" s="264">
        <f t="shared" si="5"/>
        <v>174</v>
      </c>
      <c r="K19" s="299">
        <f t="shared" si="2"/>
        <v>353</v>
      </c>
      <c r="M19" s="228"/>
      <c r="N19" s="234" t="s">
        <v>3</v>
      </c>
      <c r="O19" s="235" t="s">
        <v>4</v>
      </c>
      <c r="P19" s="235" t="s">
        <v>5</v>
      </c>
    </row>
    <row r="20" spans="2:19" s="102" customFormat="1" ht="15">
      <c r="B20" s="139" t="s">
        <v>20</v>
      </c>
      <c r="C20" s="266">
        <v>362</v>
      </c>
      <c r="D20" s="266">
        <v>298</v>
      </c>
      <c r="E20" s="297">
        <f t="shared" si="0"/>
        <v>660</v>
      </c>
      <c r="F20" s="265">
        <f t="shared" si="3"/>
        <v>152</v>
      </c>
      <c r="G20" s="264">
        <f t="shared" si="4"/>
        <v>125</v>
      </c>
      <c r="H20" s="299">
        <f t="shared" si="1"/>
        <v>277</v>
      </c>
      <c r="I20" s="264">
        <f t="shared" si="5"/>
        <v>210</v>
      </c>
      <c r="J20" s="264">
        <f t="shared" si="5"/>
        <v>173</v>
      </c>
      <c r="K20" s="299">
        <f t="shared" si="2"/>
        <v>383</v>
      </c>
      <c r="M20" s="137" t="s">
        <v>7</v>
      </c>
      <c r="N20" s="256">
        <f>SUM(F11:F12)</f>
        <v>171</v>
      </c>
      <c r="O20" s="256">
        <f>SUM(G11:G12)</f>
        <v>144</v>
      </c>
      <c r="P20" s="257">
        <f>SUM(H11:H12)</f>
        <v>315</v>
      </c>
      <c r="R20" s="243" t="s">
        <v>79</v>
      </c>
      <c r="S20" s="244">
        <v>777</v>
      </c>
    </row>
    <row r="21" spans="2:19" s="102" customFormat="1" ht="15">
      <c r="B21" s="139" t="s">
        <v>21</v>
      </c>
      <c r="C21" s="266">
        <v>295</v>
      </c>
      <c r="D21" s="266">
        <v>215</v>
      </c>
      <c r="E21" s="297">
        <f t="shared" si="0"/>
        <v>510</v>
      </c>
      <c r="F21" s="265">
        <f t="shared" si="3"/>
        <v>124</v>
      </c>
      <c r="G21" s="264">
        <f t="shared" si="4"/>
        <v>90</v>
      </c>
      <c r="H21" s="299">
        <f t="shared" si="1"/>
        <v>214</v>
      </c>
      <c r="I21" s="264">
        <f t="shared" si="5"/>
        <v>171</v>
      </c>
      <c r="J21" s="264">
        <f t="shared" si="5"/>
        <v>125</v>
      </c>
      <c r="K21" s="299">
        <f t="shared" si="2"/>
        <v>296</v>
      </c>
      <c r="M21" s="179" t="s">
        <v>9</v>
      </c>
      <c r="N21" s="258">
        <f>SUM(F13:F14)</f>
        <v>302</v>
      </c>
      <c r="O21" s="258">
        <f>SUM(G13:G14)</f>
        <v>266</v>
      </c>
      <c r="P21" s="259">
        <f>SUM(H13:H14)</f>
        <v>568</v>
      </c>
      <c r="R21" s="245" t="s">
        <v>78</v>
      </c>
      <c r="S21" s="246">
        <v>377</v>
      </c>
    </row>
    <row r="22" spans="2:16" s="102" customFormat="1" ht="12.75">
      <c r="B22" s="139" t="s">
        <v>22</v>
      </c>
      <c r="C22" s="266">
        <v>246</v>
      </c>
      <c r="D22" s="266">
        <v>193</v>
      </c>
      <c r="E22" s="297">
        <f t="shared" si="0"/>
        <v>439</v>
      </c>
      <c r="F22" s="265">
        <f t="shared" si="3"/>
        <v>103</v>
      </c>
      <c r="G22" s="264">
        <f t="shared" si="4"/>
        <v>81</v>
      </c>
      <c r="H22" s="299">
        <f t="shared" si="1"/>
        <v>184</v>
      </c>
      <c r="I22" s="264">
        <f t="shared" si="5"/>
        <v>143</v>
      </c>
      <c r="J22" s="264">
        <f t="shared" si="5"/>
        <v>112</v>
      </c>
      <c r="K22" s="299">
        <f t="shared" si="2"/>
        <v>255</v>
      </c>
      <c r="M22" s="179" t="s">
        <v>11</v>
      </c>
      <c r="N22" s="258">
        <f>SUM(F15:F23)</f>
        <v>1246</v>
      </c>
      <c r="O22" s="258">
        <f>SUM(G15:G23)</f>
        <v>1041</v>
      </c>
      <c r="P22" s="259">
        <f>SUM(H15:H23)</f>
        <v>2287</v>
      </c>
    </row>
    <row r="23" spans="2:16" s="102" customFormat="1" ht="13.5" thickBot="1">
      <c r="B23" s="139" t="s">
        <v>23</v>
      </c>
      <c r="C23" s="266">
        <v>214</v>
      </c>
      <c r="D23" s="266">
        <v>192</v>
      </c>
      <c r="E23" s="297">
        <f t="shared" si="0"/>
        <v>406</v>
      </c>
      <c r="F23" s="265">
        <f t="shared" si="3"/>
        <v>90</v>
      </c>
      <c r="G23" s="264">
        <f t="shared" si="4"/>
        <v>81</v>
      </c>
      <c r="H23" s="299">
        <f t="shared" si="1"/>
        <v>171</v>
      </c>
      <c r="I23" s="264">
        <f t="shared" si="5"/>
        <v>124</v>
      </c>
      <c r="J23" s="264">
        <f t="shared" si="5"/>
        <v>111</v>
      </c>
      <c r="K23" s="299">
        <f t="shared" si="2"/>
        <v>235</v>
      </c>
      <c r="M23" s="179" t="s">
        <v>13</v>
      </c>
      <c r="N23" s="260">
        <f>SUM(F24:F27)</f>
        <v>245</v>
      </c>
      <c r="O23" s="260">
        <f>SUM(G24:G27)</f>
        <v>182</v>
      </c>
      <c r="P23" s="261">
        <f>SUM(H24:H27)</f>
        <v>427</v>
      </c>
    </row>
    <row r="24" spans="2:16" ht="13.5" thickBot="1">
      <c r="B24" s="139" t="s">
        <v>24</v>
      </c>
      <c r="C24" s="266">
        <v>175</v>
      </c>
      <c r="D24" s="266">
        <v>115</v>
      </c>
      <c r="E24" s="297">
        <f t="shared" si="0"/>
        <v>290</v>
      </c>
      <c r="F24" s="265">
        <f t="shared" si="3"/>
        <v>74</v>
      </c>
      <c r="G24" s="264">
        <f t="shared" si="4"/>
        <v>48</v>
      </c>
      <c r="H24" s="299">
        <f t="shared" si="1"/>
        <v>122</v>
      </c>
      <c r="I24" s="264">
        <f t="shared" si="5"/>
        <v>102</v>
      </c>
      <c r="J24" s="264">
        <f t="shared" si="5"/>
        <v>67</v>
      </c>
      <c r="K24" s="299">
        <f t="shared" si="2"/>
        <v>169</v>
      </c>
      <c r="M24" s="180" t="s">
        <v>15</v>
      </c>
      <c r="N24" s="262">
        <f>SUM(N20:N23)</f>
        <v>1964</v>
      </c>
      <c r="O24" s="262">
        <f>SUM(O20:O23)</f>
        <v>1633</v>
      </c>
      <c r="P24" s="263">
        <f>SUM(P20:P23)</f>
        <v>3597</v>
      </c>
    </row>
    <row r="25" spans="2:11" ht="12.75">
      <c r="B25" s="139" t="s">
        <v>25</v>
      </c>
      <c r="C25" s="266">
        <v>138</v>
      </c>
      <c r="D25" s="266">
        <v>109</v>
      </c>
      <c r="E25" s="297">
        <f t="shared" si="0"/>
        <v>247</v>
      </c>
      <c r="F25" s="265">
        <f t="shared" si="3"/>
        <v>58</v>
      </c>
      <c r="G25" s="264">
        <f t="shared" si="4"/>
        <v>46</v>
      </c>
      <c r="H25" s="299">
        <f t="shared" si="1"/>
        <v>104</v>
      </c>
      <c r="I25" s="264">
        <f t="shared" si="5"/>
        <v>80</v>
      </c>
      <c r="J25" s="264">
        <f t="shared" si="5"/>
        <v>63</v>
      </c>
      <c r="K25" s="299">
        <f t="shared" si="2"/>
        <v>143</v>
      </c>
    </row>
    <row r="26" spans="2:16" ht="13.5" thickBot="1">
      <c r="B26" s="139" t="s">
        <v>26</v>
      </c>
      <c r="C26" s="266">
        <v>118</v>
      </c>
      <c r="D26" s="266">
        <v>83</v>
      </c>
      <c r="E26" s="297">
        <f t="shared" si="0"/>
        <v>201</v>
      </c>
      <c r="F26" s="265">
        <f t="shared" si="3"/>
        <v>50</v>
      </c>
      <c r="G26" s="264">
        <f t="shared" si="4"/>
        <v>35</v>
      </c>
      <c r="H26" s="299">
        <f t="shared" si="1"/>
        <v>85</v>
      </c>
      <c r="I26" s="264">
        <f t="shared" si="5"/>
        <v>68</v>
      </c>
      <c r="J26" s="264">
        <f t="shared" si="5"/>
        <v>48</v>
      </c>
      <c r="K26" s="299">
        <f t="shared" si="2"/>
        <v>116</v>
      </c>
      <c r="M26" s="103"/>
      <c r="N26" s="102"/>
      <c r="O26" s="102"/>
      <c r="P26" s="102"/>
    </row>
    <row r="27" spans="2:16" ht="13.5" thickBot="1">
      <c r="B27" s="139" t="s">
        <v>27</v>
      </c>
      <c r="C27" s="268">
        <v>150</v>
      </c>
      <c r="D27" s="268">
        <v>125</v>
      </c>
      <c r="E27" s="298">
        <f t="shared" si="0"/>
        <v>275</v>
      </c>
      <c r="F27" s="265">
        <f t="shared" si="3"/>
        <v>63</v>
      </c>
      <c r="G27" s="264">
        <f t="shared" si="4"/>
        <v>53</v>
      </c>
      <c r="H27" s="300">
        <f t="shared" si="1"/>
        <v>116</v>
      </c>
      <c r="I27" s="264">
        <f t="shared" si="5"/>
        <v>87</v>
      </c>
      <c r="J27" s="264">
        <f t="shared" si="5"/>
        <v>73</v>
      </c>
      <c r="K27" s="300">
        <f t="shared" si="2"/>
        <v>160</v>
      </c>
      <c r="M27" s="225" t="s">
        <v>2</v>
      </c>
      <c r="N27" s="210"/>
      <c r="O27" s="210" t="s">
        <v>41</v>
      </c>
      <c r="P27" s="211"/>
    </row>
    <row r="28" spans="2:16" ht="13.5" thickBot="1">
      <c r="B28" s="222" t="s">
        <v>15</v>
      </c>
      <c r="C28" s="13">
        <f>SUM(C11:C27)</f>
        <v>4663</v>
      </c>
      <c r="D28" s="13">
        <f>SUM(D11:D27)</f>
        <v>3889</v>
      </c>
      <c r="E28" s="13">
        <f>SUM(E11:E27)</f>
        <v>8552</v>
      </c>
      <c r="F28" s="269">
        <f>SUM(F11:F27)</f>
        <v>1964</v>
      </c>
      <c r="G28" s="269">
        <f>SUM(G11:G27)</f>
        <v>1633</v>
      </c>
      <c r="H28" s="270">
        <f t="shared" si="1"/>
        <v>3597</v>
      </c>
      <c r="I28" s="269">
        <f>SUM(I11:I27)</f>
        <v>2713</v>
      </c>
      <c r="J28" s="269">
        <f>SUM(J11:J27)</f>
        <v>2258</v>
      </c>
      <c r="K28" s="270">
        <f t="shared" si="2"/>
        <v>4971</v>
      </c>
      <c r="M28" s="226"/>
      <c r="N28" s="193" t="s">
        <v>3</v>
      </c>
      <c r="O28" s="151" t="s">
        <v>4</v>
      </c>
      <c r="P28" s="194" t="s">
        <v>5</v>
      </c>
    </row>
    <row r="29" spans="7:19" ht="15">
      <c r="G29" s="14"/>
      <c r="H29" s="214">
        <v>0.42</v>
      </c>
      <c r="J29" s="14"/>
      <c r="K29" s="214">
        <v>0.58</v>
      </c>
      <c r="M29" s="137" t="s">
        <v>7</v>
      </c>
      <c r="N29" s="256">
        <f>SUM(I11:I12)</f>
        <v>236</v>
      </c>
      <c r="O29" s="256">
        <f>SUM(J11:J12)</f>
        <v>199</v>
      </c>
      <c r="P29" s="257">
        <f>SUM(K11:K12)</f>
        <v>435</v>
      </c>
      <c r="R29" s="243" t="s">
        <v>79</v>
      </c>
      <c r="S29" s="244">
        <v>1074</v>
      </c>
    </row>
    <row r="30" spans="3:19" ht="15">
      <c r="C30" s="20"/>
      <c r="D30" s="20"/>
      <c r="E30" s="15"/>
      <c r="F30" s="22"/>
      <c r="G30" s="22"/>
      <c r="H30" s="17"/>
      <c r="I30" s="23"/>
      <c r="J30" s="23"/>
      <c r="K30" s="97"/>
      <c r="L30" s="15"/>
      <c r="M30" s="137" t="s">
        <v>9</v>
      </c>
      <c r="N30" s="258">
        <f>SUM(I13:I14)</f>
        <v>418</v>
      </c>
      <c r="O30" s="258">
        <f>SUM(J13:J14)</f>
        <v>369</v>
      </c>
      <c r="P30" s="259">
        <f>SUM(K13:K14)</f>
        <v>787</v>
      </c>
      <c r="R30" s="245" t="s">
        <v>78</v>
      </c>
      <c r="S30" s="246">
        <v>521</v>
      </c>
    </row>
    <row r="31" spans="2:16" ht="14.25" customHeight="1" thickBot="1">
      <c r="B31" s="52"/>
      <c r="C31" s="20"/>
      <c r="D31" s="55"/>
      <c r="E31" s="15"/>
      <c r="F31" s="22"/>
      <c r="G31" s="22"/>
      <c r="H31" s="221"/>
      <c r="I31" s="23"/>
      <c r="J31" s="23"/>
      <c r="K31" s="97"/>
      <c r="L31" s="15"/>
      <c r="M31" s="137" t="s">
        <v>11</v>
      </c>
      <c r="N31" s="258">
        <f>SUM(I15:I23)</f>
        <v>1722</v>
      </c>
      <c r="O31" s="258">
        <f>SUM(J15:J23)</f>
        <v>1439</v>
      </c>
      <c r="P31" s="259">
        <f>SUM(K15:K23)</f>
        <v>3161</v>
      </c>
    </row>
    <row r="32" spans="2:16" ht="14.25" customHeight="1" thickBot="1">
      <c r="B32" s="395" t="s">
        <v>2</v>
      </c>
      <c r="C32" s="343" t="s">
        <v>46</v>
      </c>
      <c r="D32" s="351"/>
      <c r="E32" s="352"/>
      <c r="F32" s="398" t="s">
        <v>43</v>
      </c>
      <c r="G32" s="399"/>
      <c r="H32" s="400"/>
      <c r="I32" s="401" t="s">
        <v>44</v>
      </c>
      <c r="J32" s="399"/>
      <c r="K32" s="400"/>
      <c r="L32" s="15"/>
      <c r="M32" s="137" t="s">
        <v>13</v>
      </c>
      <c r="N32" s="260">
        <f>SUM(I24:I27)</f>
        <v>337</v>
      </c>
      <c r="O32" s="260">
        <f>SUM(J24:J27)</f>
        <v>251</v>
      </c>
      <c r="P32" s="261">
        <f>SUM(K24:K27)</f>
        <v>588</v>
      </c>
    </row>
    <row r="33" spans="2:16" ht="15" customHeight="1" thickBot="1">
      <c r="B33" s="396"/>
      <c r="C33" s="389" t="s">
        <v>3</v>
      </c>
      <c r="D33" s="383" t="s">
        <v>4</v>
      </c>
      <c r="E33" s="386" t="s">
        <v>5</v>
      </c>
      <c r="F33" s="389" t="s">
        <v>3</v>
      </c>
      <c r="G33" s="392" t="s">
        <v>34</v>
      </c>
      <c r="H33" s="402" t="s">
        <v>60</v>
      </c>
      <c r="I33" s="389" t="s">
        <v>3</v>
      </c>
      <c r="J33" s="392" t="s">
        <v>4</v>
      </c>
      <c r="K33" s="386" t="s">
        <v>33</v>
      </c>
      <c r="L33" s="15"/>
      <c r="M33" s="181" t="s">
        <v>15</v>
      </c>
      <c r="N33" s="262">
        <f>SUM(N29:N32)</f>
        <v>2713</v>
      </c>
      <c r="O33" s="262">
        <f>SUM(O29:O32)</f>
        <v>2258</v>
      </c>
      <c r="P33" s="263">
        <f>SUM(P29:P32)</f>
        <v>4971</v>
      </c>
    </row>
    <row r="34" spans="2:12" ht="15" customHeight="1">
      <c r="B34" s="396"/>
      <c r="C34" s="390"/>
      <c r="D34" s="384"/>
      <c r="E34" s="387"/>
      <c r="F34" s="390"/>
      <c r="G34" s="393"/>
      <c r="H34" s="403"/>
      <c r="I34" s="390"/>
      <c r="J34" s="393"/>
      <c r="K34" s="387"/>
      <c r="L34" s="15"/>
    </row>
    <row r="35" spans="2:12" ht="15" customHeight="1" thickBot="1">
      <c r="B35" s="397"/>
      <c r="C35" s="391"/>
      <c r="D35" s="385"/>
      <c r="E35" s="388"/>
      <c r="F35" s="391"/>
      <c r="G35" s="394"/>
      <c r="H35" s="404"/>
      <c r="I35" s="391"/>
      <c r="J35" s="394"/>
      <c r="K35" s="388"/>
      <c r="L35" s="15"/>
    </row>
    <row r="36" spans="2:12" ht="15" customHeight="1">
      <c r="B36" s="140" t="s">
        <v>74</v>
      </c>
      <c r="C36" s="267">
        <v>145</v>
      </c>
      <c r="D36" s="267">
        <v>123</v>
      </c>
      <c r="E36" s="296">
        <v>268</v>
      </c>
      <c r="F36" s="265">
        <f>ROUND(C36*42%,0)</f>
        <v>61</v>
      </c>
      <c r="G36" s="264">
        <f>ROUND(D36*42%,0)+0</f>
        <v>52</v>
      </c>
      <c r="H36" s="299">
        <f aca="true" t="shared" si="6" ref="H36:H52">SUM(F36:G36)</f>
        <v>113</v>
      </c>
      <c r="I36" s="264">
        <f>ROUND(C36*58%,0)</f>
        <v>84</v>
      </c>
      <c r="J36" s="264">
        <f>ROUND(D36*58%,0)+0</f>
        <v>71</v>
      </c>
      <c r="K36" s="299">
        <f aca="true" t="shared" si="7" ref="K36:K52">SUM(I36:J36)</f>
        <v>155</v>
      </c>
      <c r="L36" s="15"/>
    </row>
    <row r="37" spans="2:12" ht="15" customHeight="1">
      <c r="B37" s="140" t="s">
        <v>8</v>
      </c>
      <c r="C37" s="266">
        <v>249</v>
      </c>
      <c r="D37" s="266">
        <v>219</v>
      </c>
      <c r="E37" s="297">
        <v>468</v>
      </c>
      <c r="F37" s="265">
        <f aca="true" t="shared" si="8" ref="F37:F52">ROUND(C37*42%,0)</f>
        <v>105</v>
      </c>
      <c r="G37" s="264">
        <v>92</v>
      </c>
      <c r="H37" s="299">
        <f t="shared" si="6"/>
        <v>197</v>
      </c>
      <c r="I37" s="264">
        <f aca="true" t="shared" si="9" ref="I37:I52">ROUND(C37*58%,0)</f>
        <v>144</v>
      </c>
      <c r="J37" s="264">
        <v>127</v>
      </c>
      <c r="K37" s="299">
        <f t="shared" si="7"/>
        <v>271</v>
      </c>
      <c r="L37" s="15"/>
    </row>
    <row r="38" spans="2:12" ht="15" customHeight="1">
      <c r="B38" s="139" t="s">
        <v>10</v>
      </c>
      <c r="C38" s="266">
        <v>346</v>
      </c>
      <c r="D38" s="266">
        <v>327</v>
      </c>
      <c r="E38" s="297">
        <v>673</v>
      </c>
      <c r="F38" s="265">
        <f t="shared" si="8"/>
        <v>145</v>
      </c>
      <c r="G38" s="264">
        <v>137</v>
      </c>
      <c r="H38" s="299">
        <f t="shared" si="6"/>
        <v>282</v>
      </c>
      <c r="I38" s="264">
        <f t="shared" si="9"/>
        <v>201</v>
      </c>
      <c r="J38" s="264">
        <v>190</v>
      </c>
      <c r="K38" s="299">
        <f t="shared" si="7"/>
        <v>391</v>
      </c>
      <c r="L38" s="15"/>
    </row>
    <row r="39" spans="2:12" ht="15" customHeight="1">
      <c r="B39" s="139" t="s">
        <v>12</v>
      </c>
      <c r="C39" s="266">
        <v>374</v>
      </c>
      <c r="D39" s="266">
        <v>308</v>
      </c>
      <c r="E39" s="297">
        <v>682</v>
      </c>
      <c r="F39" s="265">
        <f t="shared" si="8"/>
        <v>157</v>
      </c>
      <c r="G39" s="264">
        <v>129</v>
      </c>
      <c r="H39" s="299">
        <f t="shared" si="6"/>
        <v>286</v>
      </c>
      <c r="I39" s="264">
        <f t="shared" si="9"/>
        <v>217</v>
      </c>
      <c r="J39" s="264">
        <v>179</v>
      </c>
      <c r="K39" s="299">
        <f t="shared" si="7"/>
        <v>396</v>
      </c>
      <c r="L39" s="15"/>
    </row>
    <row r="40" spans="2:12" ht="15" customHeight="1">
      <c r="B40" s="139" t="s">
        <v>14</v>
      </c>
      <c r="C40" s="266">
        <v>447</v>
      </c>
      <c r="D40" s="266">
        <v>320</v>
      </c>
      <c r="E40" s="297">
        <v>767</v>
      </c>
      <c r="F40" s="265">
        <f t="shared" si="8"/>
        <v>188</v>
      </c>
      <c r="G40" s="264">
        <v>134</v>
      </c>
      <c r="H40" s="299">
        <f t="shared" si="6"/>
        <v>322</v>
      </c>
      <c r="I40" s="264">
        <f t="shared" si="9"/>
        <v>259</v>
      </c>
      <c r="J40" s="264">
        <v>186</v>
      </c>
      <c r="K40" s="299">
        <f t="shared" si="7"/>
        <v>445</v>
      </c>
      <c r="L40" s="15"/>
    </row>
    <row r="41" spans="2:12" ht="15" customHeight="1">
      <c r="B41" s="139" t="s">
        <v>16</v>
      </c>
      <c r="C41" s="266">
        <v>367</v>
      </c>
      <c r="D41" s="266">
        <v>307</v>
      </c>
      <c r="E41" s="297">
        <v>674</v>
      </c>
      <c r="F41" s="265">
        <f t="shared" si="8"/>
        <v>154</v>
      </c>
      <c r="G41" s="264">
        <v>129</v>
      </c>
      <c r="H41" s="299">
        <v>283</v>
      </c>
      <c r="I41" s="264">
        <f t="shared" si="9"/>
        <v>213</v>
      </c>
      <c r="J41" s="264">
        <v>178</v>
      </c>
      <c r="K41" s="299">
        <v>390</v>
      </c>
      <c r="L41" s="15"/>
    </row>
    <row r="42" spans="2:12" ht="15" customHeight="1">
      <c r="B42" s="139" t="s">
        <v>17</v>
      </c>
      <c r="C42" s="266">
        <v>363</v>
      </c>
      <c r="D42" s="266">
        <v>333</v>
      </c>
      <c r="E42" s="297">
        <v>696</v>
      </c>
      <c r="F42" s="265">
        <f t="shared" si="8"/>
        <v>152</v>
      </c>
      <c r="G42" s="264">
        <v>140</v>
      </c>
      <c r="H42" s="299">
        <f t="shared" si="6"/>
        <v>292</v>
      </c>
      <c r="I42" s="264">
        <f t="shared" si="9"/>
        <v>211</v>
      </c>
      <c r="J42" s="264">
        <v>193</v>
      </c>
      <c r="K42" s="299">
        <f t="shared" si="7"/>
        <v>404</v>
      </c>
      <c r="L42" s="15"/>
    </row>
    <row r="43" spans="2:12" ht="15" customHeight="1">
      <c r="B43" s="139" t="s">
        <v>18</v>
      </c>
      <c r="C43" s="266">
        <v>365</v>
      </c>
      <c r="D43" s="266">
        <v>322</v>
      </c>
      <c r="E43" s="297">
        <v>687</v>
      </c>
      <c r="F43" s="265">
        <f t="shared" si="8"/>
        <v>153</v>
      </c>
      <c r="G43" s="264">
        <v>135</v>
      </c>
      <c r="H43" s="299">
        <v>287</v>
      </c>
      <c r="I43" s="264">
        <f t="shared" si="9"/>
        <v>212</v>
      </c>
      <c r="J43" s="264">
        <v>187</v>
      </c>
      <c r="K43" s="299">
        <f t="shared" si="7"/>
        <v>399</v>
      </c>
      <c r="L43" s="15"/>
    </row>
    <row r="44" spans="2:12" ht="15" customHeight="1">
      <c r="B44" s="139" t="s">
        <v>19</v>
      </c>
      <c r="C44" s="266">
        <v>309</v>
      </c>
      <c r="D44" s="266">
        <v>300</v>
      </c>
      <c r="E44" s="297">
        <v>609</v>
      </c>
      <c r="F44" s="265">
        <f t="shared" si="8"/>
        <v>130</v>
      </c>
      <c r="G44" s="264">
        <v>126</v>
      </c>
      <c r="H44" s="299">
        <f t="shared" si="6"/>
        <v>256</v>
      </c>
      <c r="I44" s="264">
        <f t="shared" si="9"/>
        <v>179</v>
      </c>
      <c r="J44" s="264">
        <v>174</v>
      </c>
      <c r="K44" s="299">
        <f t="shared" si="7"/>
        <v>353</v>
      </c>
      <c r="L44" s="15"/>
    </row>
    <row r="45" spans="2:12" ht="15" customHeight="1">
      <c r="B45" s="139" t="s">
        <v>20</v>
      </c>
      <c r="C45" s="266">
        <v>362</v>
      </c>
      <c r="D45" s="266">
        <v>298</v>
      </c>
      <c r="E45" s="297">
        <v>660</v>
      </c>
      <c r="F45" s="265">
        <f t="shared" si="8"/>
        <v>152</v>
      </c>
      <c r="G45" s="264">
        <v>125</v>
      </c>
      <c r="H45" s="299">
        <f t="shared" si="6"/>
        <v>277</v>
      </c>
      <c r="I45" s="264">
        <f t="shared" si="9"/>
        <v>210</v>
      </c>
      <c r="J45" s="264">
        <v>173</v>
      </c>
      <c r="K45" s="299">
        <f t="shared" si="7"/>
        <v>383</v>
      </c>
      <c r="L45" s="15"/>
    </row>
    <row r="46" spans="2:12" ht="15" customHeight="1">
      <c r="B46" s="139" t="s">
        <v>21</v>
      </c>
      <c r="C46" s="266">
        <v>295</v>
      </c>
      <c r="D46" s="266">
        <v>215</v>
      </c>
      <c r="E46" s="297">
        <v>510</v>
      </c>
      <c r="F46" s="265">
        <f t="shared" si="8"/>
        <v>124</v>
      </c>
      <c r="G46" s="264">
        <v>90</v>
      </c>
      <c r="H46" s="299">
        <f t="shared" si="6"/>
        <v>214</v>
      </c>
      <c r="I46" s="264">
        <f t="shared" si="9"/>
        <v>171</v>
      </c>
      <c r="J46" s="264">
        <v>125</v>
      </c>
      <c r="K46" s="299">
        <f t="shared" si="7"/>
        <v>296</v>
      </c>
      <c r="L46" s="15"/>
    </row>
    <row r="47" spans="2:12" ht="15" customHeight="1">
      <c r="B47" s="139" t="s">
        <v>22</v>
      </c>
      <c r="C47" s="266">
        <v>246</v>
      </c>
      <c r="D47" s="266">
        <v>193</v>
      </c>
      <c r="E47" s="297">
        <v>439</v>
      </c>
      <c r="F47" s="265">
        <f t="shared" si="8"/>
        <v>103</v>
      </c>
      <c r="G47" s="264">
        <v>81</v>
      </c>
      <c r="H47" s="299">
        <f t="shared" si="6"/>
        <v>184</v>
      </c>
      <c r="I47" s="264">
        <f t="shared" si="9"/>
        <v>143</v>
      </c>
      <c r="J47" s="264">
        <v>112</v>
      </c>
      <c r="K47" s="299">
        <f t="shared" si="7"/>
        <v>255</v>
      </c>
      <c r="L47" s="15"/>
    </row>
    <row r="48" spans="2:12" ht="15" customHeight="1">
      <c r="B48" s="139" t="s">
        <v>23</v>
      </c>
      <c r="C48" s="266">
        <v>214</v>
      </c>
      <c r="D48" s="266">
        <v>192</v>
      </c>
      <c r="E48" s="297">
        <v>406</v>
      </c>
      <c r="F48" s="265">
        <f t="shared" si="8"/>
        <v>90</v>
      </c>
      <c r="G48" s="264">
        <v>81</v>
      </c>
      <c r="H48" s="299">
        <f t="shared" si="6"/>
        <v>171</v>
      </c>
      <c r="I48" s="264">
        <f t="shared" si="9"/>
        <v>124</v>
      </c>
      <c r="J48" s="264">
        <v>111</v>
      </c>
      <c r="K48" s="299">
        <f t="shared" si="7"/>
        <v>235</v>
      </c>
      <c r="L48" s="15"/>
    </row>
    <row r="49" spans="2:12" ht="15" customHeight="1">
      <c r="B49" s="139" t="s">
        <v>24</v>
      </c>
      <c r="C49" s="266">
        <v>175</v>
      </c>
      <c r="D49" s="266">
        <v>115</v>
      </c>
      <c r="E49" s="297">
        <v>290</v>
      </c>
      <c r="F49" s="265">
        <f t="shared" si="8"/>
        <v>74</v>
      </c>
      <c r="G49" s="264">
        <v>48</v>
      </c>
      <c r="H49" s="299">
        <f t="shared" si="6"/>
        <v>122</v>
      </c>
      <c r="I49" s="264">
        <f t="shared" si="9"/>
        <v>102</v>
      </c>
      <c r="J49" s="264">
        <v>67</v>
      </c>
      <c r="K49" s="299">
        <f t="shared" si="7"/>
        <v>169</v>
      </c>
      <c r="L49" s="15"/>
    </row>
    <row r="50" spans="2:12" ht="15" customHeight="1">
      <c r="B50" s="139" t="s">
        <v>25</v>
      </c>
      <c r="C50" s="266">
        <v>138</v>
      </c>
      <c r="D50" s="266">
        <v>109</v>
      </c>
      <c r="E50" s="297">
        <v>247</v>
      </c>
      <c r="F50" s="265">
        <f t="shared" si="8"/>
        <v>58</v>
      </c>
      <c r="G50" s="264">
        <v>46</v>
      </c>
      <c r="H50" s="299">
        <f t="shared" si="6"/>
        <v>104</v>
      </c>
      <c r="I50" s="264">
        <f t="shared" si="9"/>
        <v>80</v>
      </c>
      <c r="J50" s="264">
        <v>63</v>
      </c>
      <c r="K50" s="299">
        <f t="shared" si="7"/>
        <v>143</v>
      </c>
      <c r="L50" s="15"/>
    </row>
    <row r="51" spans="2:12" ht="15" customHeight="1">
      <c r="B51" s="139" t="s">
        <v>26</v>
      </c>
      <c r="C51" s="266">
        <v>118</v>
      </c>
      <c r="D51" s="266">
        <v>83</v>
      </c>
      <c r="E51" s="297">
        <v>201</v>
      </c>
      <c r="F51" s="265">
        <f t="shared" si="8"/>
        <v>50</v>
      </c>
      <c r="G51" s="264">
        <v>35</v>
      </c>
      <c r="H51" s="299">
        <f t="shared" si="6"/>
        <v>85</v>
      </c>
      <c r="I51" s="264">
        <f t="shared" si="9"/>
        <v>68</v>
      </c>
      <c r="J51" s="264">
        <v>48</v>
      </c>
      <c r="K51" s="299">
        <f t="shared" si="7"/>
        <v>116</v>
      </c>
      <c r="L51" s="15"/>
    </row>
    <row r="52" spans="2:12" ht="15" customHeight="1" thickBot="1">
      <c r="B52" s="139" t="s">
        <v>27</v>
      </c>
      <c r="C52" s="268">
        <v>150</v>
      </c>
      <c r="D52" s="268">
        <v>125</v>
      </c>
      <c r="E52" s="298">
        <v>275</v>
      </c>
      <c r="F52" s="265">
        <f t="shared" si="8"/>
        <v>63</v>
      </c>
      <c r="G52" s="264">
        <v>53</v>
      </c>
      <c r="H52" s="300">
        <f t="shared" si="6"/>
        <v>116</v>
      </c>
      <c r="I52" s="264">
        <f t="shared" si="9"/>
        <v>87</v>
      </c>
      <c r="J52" s="264">
        <v>73</v>
      </c>
      <c r="K52" s="300">
        <f t="shared" si="7"/>
        <v>160</v>
      </c>
      <c r="L52" s="15"/>
    </row>
    <row r="53" spans="2:23" ht="18.75" thickBot="1">
      <c r="B53" s="222" t="s">
        <v>15</v>
      </c>
      <c r="C53" s="13">
        <v>4663</v>
      </c>
      <c r="D53" s="13">
        <v>3889</v>
      </c>
      <c r="E53" s="13">
        <v>8552</v>
      </c>
      <c r="F53" s="269">
        <f aca="true" t="shared" si="10" ref="F53:K53">SUM(F36:F52)</f>
        <v>1959</v>
      </c>
      <c r="G53" s="269">
        <f t="shared" si="10"/>
        <v>1633</v>
      </c>
      <c r="H53" s="270">
        <f t="shared" si="10"/>
        <v>3591</v>
      </c>
      <c r="I53" s="269">
        <f t="shared" si="10"/>
        <v>2705</v>
      </c>
      <c r="J53" s="269">
        <f t="shared" si="10"/>
        <v>2257</v>
      </c>
      <c r="K53" s="270">
        <f t="shared" si="10"/>
        <v>4961</v>
      </c>
      <c r="L53" s="15"/>
      <c r="M53" s="45"/>
      <c r="N53" s="44"/>
      <c r="O53" s="44"/>
      <c r="P53" s="44"/>
      <c r="Q53" s="44"/>
      <c r="R53" s="44"/>
      <c r="S53" s="44"/>
      <c r="T53" s="53"/>
      <c r="U53" s="53"/>
      <c r="V53" s="53"/>
      <c r="W53" s="40"/>
    </row>
    <row r="54" spans="2:23" ht="18">
      <c r="B54" s="76"/>
      <c r="C54" s="81"/>
      <c r="D54" s="81"/>
      <c r="E54" s="81"/>
      <c r="F54" s="22"/>
      <c r="G54" s="172"/>
      <c r="H54" s="175"/>
      <c r="I54" s="172"/>
      <c r="J54" s="97"/>
      <c r="K54" s="175"/>
      <c r="L54" s="15"/>
      <c r="M54" s="46"/>
      <c r="N54" s="44"/>
      <c r="O54" s="44"/>
      <c r="P54" s="44"/>
      <c r="Q54" s="44"/>
      <c r="R54" s="44"/>
      <c r="S54" s="44"/>
      <c r="T54" s="53"/>
      <c r="U54" s="53"/>
      <c r="V54" s="53"/>
      <c r="W54" s="40"/>
    </row>
    <row r="55" spans="2:23" ht="18">
      <c r="B55" s="176"/>
      <c r="C55" s="68"/>
      <c r="D55" s="68"/>
      <c r="E55" s="68"/>
      <c r="F55" s="177"/>
      <c r="G55" s="68"/>
      <c r="H55" s="68"/>
      <c r="I55" s="70"/>
      <c r="J55" s="70"/>
      <c r="K55" s="68"/>
      <c r="L55" s="15"/>
      <c r="M55" s="47"/>
      <c r="N55" s="44"/>
      <c r="O55" s="44"/>
      <c r="P55" s="44"/>
      <c r="Q55" s="44"/>
      <c r="R55" s="44"/>
      <c r="S55" s="44"/>
      <c r="T55" s="53"/>
      <c r="U55" s="53"/>
      <c r="V55" s="53"/>
      <c r="W55" s="40"/>
    </row>
    <row r="56" spans="2:23" ht="18">
      <c r="B56" s="45"/>
      <c r="C56" s="105"/>
      <c r="D56" s="105"/>
      <c r="E56" s="105"/>
      <c r="F56" s="106"/>
      <c r="G56" s="106"/>
      <c r="H56" s="105"/>
      <c r="I56" s="106"/>
      <c r="J56" s="44"/>
      <c r="K56" s="97"/>
      <c r="L56" s="15"/>
      <c r="M56" s="45"/>
      <c r="N56" s="44"/>
      <c r="O56" s="44"/>
      <c r="P56" s="44"/>
      <c r="Q56" s="44"/>
      <c r="R56" s="44"/>
      <c r="S56" s="44"/>
      <c r="T56" s="53"/>
      <c r="U56" s="53"/>
      <c r="V56" s="53"/>
      <c r="W56" s="40"/>
    </row>
    <row r="57" spans="2:23" ht="18">
      <c r="B57" s="45"/>
      <c r="C57" s="105"/>
      <c r="D57" s="105"/>
      <c r="E57" s="105"/>
      <c r="F57" s="105"/>
      <c r="G57" s="105"/>
      <c r="H57" s="105"/>
      <c r="I57" s="106"/>
      <c r="J57" s="97"/>
      <c r="K57" s="97"/>
      <c r="L57" s="15"/>
      <c r="M57" s="45"/>
      <c r="N57" s="44"/>
      <c r="O57" s="44"/>
      <c r="P57" s="44"/>
      <c r="Q57" s="44"/>
      <c r="R57" s="44"/>
      <c r="S57" s="44"/>
      <c r="T57" s="53"/>
      <c r="U57" s="53"/>
      <c r="V57" s="53"/>
      <c r="W57" s="40"/>
    </row>
    <row r="58" spans="2:23" ht="18">
      <c r="B58" s="45"/>
      <c r="C58" s="105"/>
      <c r="D58" s="105"/>
      <c r="E58" s="105"/>
      <c r="F58" s="106"/>
      <c r="G58" s="106"/>
      <c r="H58" s="105"/>
      <c r="I58" s="106"/>
      <c r="J58" s="97"/>
      <c r="K58" s="97"/>
      <c r="L58" s="15"/>
      <c r="M58" s="45"/>
      <c r="N58" s="44"/>
      <c r="O58" s="44"/>
      <c r="P58" s="44"/>
      <c r="Q58" s="44"/>
      <c r="R58" s="44"/>
      <c r="S58" s="44"/>
      <c r="T58" s="53"/>
      <c r="U58" s="53"/>
      <c r="V58" s="53"/>
      <c r="W58" s="40"/>
    </row>
    <row r="59" spans="2:23" ht="18">
      <c r="B59" s="45"/>
      <c r="C59" s="105"/>
      <c r="D59" s="105"/>
      <c r="E59" s="105"/>
      <c r="F59" s="106"/>
      <c r="G59" s="106"/>
      <c r="H59" s="105"/>
      <c r="I59" s="106"/>
      <c r="J59" s="97"/>
      <c r="K59" s="97"/>
      <c r="L59" s="15"/>
      <c r="M59" s="45"/>
      <c r="N59" s="44"/>
      <c r="O59" s="44"/>
      <c r="P59" s="44"/>
      <c r="Q59" s="44"/>
      <c r="R59" s="44"/>
      <c r="S59" s="44"/>
      <c r="T59" s="53"/>
      <c r="U59" s="53"/>
      <c r="V59" s="53"/>
      <c r="W59" s="40"/>
    </row>
    <row r="60" spans="2:23" ht="18">
      <c r="B60" s="45"/>
      <c r="C60" s="105"/>
      <c r="D60" s="105"/>
      <c r="E60" s="105"/>
      <c r="F60" s="106"/>
      <c r="G60" s="106"/>
      <c r="H60" s="105"/>
      <c r="I60" s="106"/>
      <c r="J60" s="97"/>
      <c r="K60" s="173"/>
      <c r="L60" s="15"/>
      <c r="M60" s="45"/>
      <c r="N60" s="44"/>
      <c r="O60" s="44"/>
      <c r="P60" s="44"/>
      <c r="Q60" s="44"/>
      <c r="R60" s="44"/>
      <c r="S60" s="44"/>
      <c r="T60" s="53"/>
      <c r="U60" s="53"/>
      <c r="V60" s="53"/>
      <c r="W60" s="40"/>
    </row>
    <row r="61" spans="2:23" ht="18">
      <c r="B61" s="45"/>
      <c r="C61" s="105"/>
      <c r="D61" s="105"/>
      <c r="E61" s="105"/>
      <c r="F61" s="106"/>
      <c r="G61" s="106"/>
      <c r="H61" s="105"/>
      <c r="I61" s="106"/>
      <c r="J61" s="174"/>
      <c r="K61" s="44"/>
      <c r="L61" s="15"/>
      <c r="M61" s="45"/>
      <c r="N61" s="44"/>
      <c r="O61" s="44"/>
      <c r="P61" s="44"/>
      <c r="Q61" s="44"/>
      <c r="R61" s="44"/>
      <c r="S61" s="44"/>
      <c r="T61" s="53"/>
      <c r="U61" s="53"/>
      <c r="V61" s="53"/>
      <c r="W61" s="40"/>
    </row>
    <row r="62" spans="2:23" ht="18">
      <c r="B62" s="45"/>
      <c r="C62" s="105"/>
      <c r="D62" s="105"/>
      <c r="E62" s="105"/>
      <c r="F62" s="106"/>
      <c r="G62" s="106"/>
      <c r="H62" s="105"/>
      <c r="I62" s="106"/>
      <c r="J62" s="44"/>
      <c r="K62" s="44"/>
      <c r="L62" s="15"/>
      <c r="M62" s="45"/>
      <c r="N62" s="44"/>
      <c r="O62" s="44"/>
      <c r="P62" s="44"/>
      <c r="Q62" s="44"/>
      <c r="R62" s="44"/>
      <c r="S62" s="44"/>
      <c r="T62" s="53"/>
      <c r="U62" s="53"/>
      <c r="V62" s="53"/>
      <c r="W62" s="40"/>
    </row>
    <row r="63" spans="2:23" ht="18">
      <c r="B63" s="45"/>
      <c r="C63" s="105"/>
      <c r="D63" s="104"/>
      <c r="E63" s="104"/>
      <c r="F63" s="109"/>
      <c r="G63" s="109"/>
      <c r="H63" s="104"/>
      <c r="I63" s="109"/>
      <c r="J63" s="44"/>
      <c r="K63" s="44"/>
      <c r="L63" s="15"/>
      <c r="M63" s="45"/>
      <c r="N63" s="44"/>
      <c r="O63" s="44"/>
      <c r="P63" s="44"/>
      <c r="Q63" s="44"/>
      <c r="R63" s="44"/>
      <c r="S63" s="44"/>
      <c r="T63" s="53"/>
      <c r="U63" s="53"/>
      <c r="V63" s="53"/>
      <c r="W63" s="40"/>
    </row>
    <row r="64" spans="2:23" ht="18">
      <c r="B64" s="45"/>
      <c r="C64" s="105"/>
      <c r="D64" s="105"/>
      <c r="E64" s="105"/>
      <c r="F64" s="105"/>
      <c r="G64" s="105"/>
      <c r="H64" s="105"/>
      <c r="I64" s="107"/>
      <c r="J64" s="44"/>
      <c r="K64" s="44"/>
      <c r="L64" s="15"/>
      <c r="M64" s="45"/>
      <c r="N64" s="44"/>
      <c r="O64" s="44"/>
      <c r="P64" s="44"/>
      <c r="Q64" s="44"/>
      <c r="R64" s="44"/>
      <c r="S64" s="44"/>
      <c r="T64" s="53"/>
      <c r="U64" s="53"/>
      <c r="V64" s="53"/>
      <c r="W64" s="40"/>
    </row>
    <row r="65" spans="2:23" ht="18">
      <c r="B65" s="45"/>
      <c r="C65" s="105"/>
      <c r="D65" s="105"/>
      <c r="E65" s="105"/>
      <c r="F65" s="105"/>
      <c r="G65" s="105"/>
      <c r="H65" s="105"/>
      <c r="I65" s="108"/>
      <c r="J65" s="44"/>
      <c r="K65" s="44"/>
      <c r="L65" s="15"/>
      <c r="M65" s="45"/>
      <c r="N65" s="44"/>
      <c r="O65" s="44"/>
      <c r="P65" s="44"/>
      <c r="Q65" s="44"/>
      <c r="R65" s="44"/>
      <c r="S65" s="44"/>
      <c r="T65" s="53"/>
      <c r="U65" s="53"/>
      <c r="V65" s="53"/>
      <c r="W65" s="40"/>
    </row>
    <row r="66" spans="2:23" ht="18">
      <c r="B66" s="45"/>
      <c r="C66" s="105"/>
      <c r="D66" s="105"/>
      <c r="E66" s="105"/>
      <c r="F66" s="105"/>
      <c r="G66" s="105"/>
      <c r="H66" s="105"/>
      <c r="I66" s="108"/>
      <c r="J66" s="44"/>
      <c r="K66" s="44"/>
      <c r="M66" s="45"/>
      <c r="N66" s="44"/>
      <c r="O66" s="44"/>
      <c r="P66" s="44"/>
      <c r="Q66" s="44"/>
      <c r="R66" s="44"/>
      <c r="S66" s="44"/>
      <c r="T66" s="53"/>
      <c r="U66" s="53"/>
      <c r="V66" s="53"/>
      <c r="W66" s="40"/>
    </row>
    <row r="67" spans="2:23" ht="18">
      <c r="B67" s="48"/>
      <c r="C67" s="105"/>
      <c r="D67" s="105"/>
      <c r="E67" s="105"/>
      <c r="F67" s="105"/>
      <c r="G67" s="105"/>
      <c r="H67" s="105"/>
      <c r="I67" s="108"/>
      <c r="J67" s="41"/>
      <c r="K67" s="41"/>
      <c r="M67" s="45"/>
      <c r="N67" s="44"/>
      <c r="O67" s="44"/>
      <c r="P67" s="44"/>
      <c r="Q67" s="44"/>
      <c r="R67" s="44"/>
      <c r="S67" s="44"/>
      <c r="T67" s="53"/>
      <c r="U67" s="53"/>
      <c r="V67" s="53"/>
      <c r="W67" s="40"/>
    </row>
    <row r="68" spans="2:23" ht="20.25">
      <c r="B68" s="25"/>
      <c r="C68" s="105"/>
      <c r="D68" s="105"/>
      <c r="E68" s="105"/>
      <c r="F68" s="105"/>
      <c r="G68" s="105"/>
      <c r="H68" s="105"/>
      <c r="I68" s="105"/>
      <c r="J68" s="42"/>
      <c r="K68" s="42"/>
      <c r="M68" s="45"/>
      <c r="N68" s="44"/>
      <c r="O68" s="44"/>
      <c r="P68" s="44"/>
      <c r="Q68" s="44"/>
      <c r="R68" s="44"/>
      <c r="S68" s="44"/>
      <c r="T68" s="53"/>
      <c r="U68" s="53"/>
      <c r="V68" s="53"/>
      <c r="W68" s="40"/>
    </row>
    <row r="69" spans="2:23" ht="20.25">
      <c r="B69" s="25"/>
      <c r="C69" s="105"/>
      <c r="D69" s="104"/>
      <c r="E69" s="104"/>
      <c r="F69" s="104"/>
      <c r="G69" s="104"/>
      <c r="H69" s="104"/>
      <c r="I69" s="109"/>
      <c r="J69" s="42"/>
      <c r="K69" s="42"/>
      <c r="M69" s="45"/>
      <c r="N69" s="44"/>
      <c r="O69" s="44"/>
      <c r="P69" s="44"/>
      <c r="Q69" s="44"/>
      <c r="R69" s="44"/>
      <c r="S69" s="44"/>
      <c r="T69" s="53"/>
      <c r="U69" s="53"/>
      <c r="V69" s="53"/>
      <c r="W69" s="40"/>
    </row>
    <row r="70" spans="2:23" ht="18">
      <c r="B70" s="25"/>
      <c r="C70" s="105"/>
      <c r="D70" s="105"/>
      <c r="E70" s="105"/>
      <c r="F70" s="105"/>
      <c r="G70" s="105"/>
      <c r="H70" s="105"/>
      <c r="I70" s="105"/>
      <c r="M70" s="45"/>
      <c r="N70" s="44"/>
      <c r="O70" s="44"/>
      <c r="P70" s="44"/>
      <c r="Q70" s="44"/>
      <c r="R70" s="44"/>
      <c r="S70" s="44"/>
      <c r="T70" s="53"/>
      <c r="U70" s="53"/>
      <c r="V70" s="53"/>
      <c r="W70" s="40"/>
    </row>
    <row r="71" spans="2:23" ht="18">
      <c r="B71" s="25"/>
      <c r="C71" s="105"/>
      <c r="D71" s="105"/>
      <c r="E71" s="105"/>
      <c r="F71" s="105"/>
      <c r="G71" s="105"/>
      <c r="H71" s="105"/>
      <c r="I71" s="105"/>
      <c r="M71" s="45"/>
      <c r="N71" s="44"/>
      <c r="O71" s="44"/>
      <c r="P71" s="44"/>
      <c r="Q71" s="44"/>
      <c r="R71" s="44"/>
      <c r="S71" s="44"/>
      <c r="T71" s="53"/>
      <c r="U71" s="53"/>
      <c r="V71" s="53"/>
      <c r="W71" s="40"/>
    </row>
    <row r="72" spans="2:23" ht="20.25">
      <c r="B72" s="45"/>
      <c r="C72" s="105"/>
      <c r="D72" s="105"/>
      <c r="E72" s="105"/>
      <c r="F72" s="105"/>
      <c r="G72" s="105"/>
      <c r="H72" s="105"/>
      <c r="I72" s="105"/>
      <c r="M72" s="50"/>
      <c r="N72" s="51"/>
      <c r="O72" s="51"/>
      <c r="P72" s="51"/>
      <c r="Q72" s="51"/>
      <c r="R72" s="51"/>
      <c r="S72" s="51"/>
      <c r="T72" s="51"/>
      <c r="U72" s="51"/>
      <c r="V72" s="51"/>
      <c r="W72" s="40"/>
    </row>
    <row r="73" spans="2:9" ht="18">
      <c r="B73" s="46"/>
      <c r="C73" s="105"/>
      <c r="D73" s="105"/>
      <c r="E73" s="105"/>
      <c r="F73" s="105"/>
      <c r="G73" s="105"/>
      <c r="H73" s="105"/>
      <c r="I73" s="105"/>
    </row>
    <row r="74" spans="2:9" ht="18">
      <c r="B74" s="47"/>
      <c r="C74" s="105"/>
      <c r="D74" s="105"/>
      <c r="E74" s="105"/>
      <c r="F74" s="105"/>
      <c r="G74" s="105"/>
      <c r="H74" s="105"/>
      <c r="I74" s="105"/>
    </row>
    <row r="75" spans="2:9" ht="18">
      <c r="B75" s="47"/>
      <c r="C75" s="105"/>
      <c r="D75" s="104"/>
      <c r="E75" s="104"/>
      <c r="F75" s="104"/>
      <c r="G75" s="104"/>
      <c r="H75" s="104"/>
      <c r="I75" s="104"/>
    </row>
    <row r="76" spans="2:9" ht="18">
      <c r="B76" s="45"/>
      <c r="C76" s="105"/>
      <c r="D76" s="105"/>
      <c r="E76" s="105"/>
      <c r="F76" s="105"/>
      <c r="G76" s="105"/>
      <c r="H76" s="105"/>
      <c r="I76" s="105"/>
    </row>
    <row r="77" spans="2:9" ht="18">
      <c r="B77" s="45"/>
      <c r="C77" s="105"/>
      <c r="D77" s="105"/>
      <c r="E77" s="105"/>
      <c r="F77" s="105"/>
      <c r="G77" s="105"/>
      <c r="H77" s="105"/>
      <c r="I77" s="105"/>
    </row>
    <row r="78" spans="2:9" ht="18">
      <c r="B78" s="45"/>
      <c r="C78" s="105"/>
      <c r="D78" s="105"/>
      <c r="E78" s="105"/>
      <c r="F78" s="105"/>
      <c r="G78" s="105"/>
      <c r="H78" s="105"/>
      <c r="I78" s="105"/>
    </row>
    <row r="79" spans="2:9" ht="18">
      <c r="B79" s="45"/>
      <c r="C79" s="105"/>
      <c r="D79" s="105"/>
      <c r="E79" s="105"/>
      <c r="F79" s="105"/>
      <c r="G79" s="105"/>
      <c r="H79" s="105"/>
      <c r="I79" s="105"/>
    </row>
    <row r="80" spans="2:9" ht="18">
      <c r="B80" s="45"/>
      <c r="C80" s="105"/>
      <c r="D80" s="105"/>
      <c r="E80" s="105"/>
      <c r="F80" s="105"/>
      <c r="G80" s="105"/>
      <c r="H80" s="105"/>
      <c r="I80" s="105"/>
    </row>
    <row r="81" spans="2:9" ht="18">
      <c r="B81" s="45"/>
      <c r="C81" s="105"/>
      <c r="D81" s="105"/>
      <c r="E81" s="105"/>
      <c r="F81" s="105"/>
      <c r="G81" s="105"/>
      <c r="H81" s="105"/>
      <c r="I81" s="105"/>
    </row>
    <row r="82" spans="2:9" ht="18">
      <c r="B82" s="45"/>
      <c r="C82" s="105"/>
      <c r="D82" s="105"/>
      <c r="E82" s="105"/>
      <c r="F82" s="105"/>
      <c r="G82" s="105"/>
      <c r="H82" s="105"/>
      <c r="I82" s="105"/>
    </row>
    <row r="83" spans="2:9" ht="18">
      <c r="B83" s="45"/>
      <c r="C83" s="105"/>
      <c r="D83" s="105"/>
      <c r="E83" s="105"/>
      <c r="F83" s="105"/>
      <c r="G83" s="105"/>
      <c r="H83" s="105"/>
      <c r="I83" s="105"/>
    </row>
    <row r="84" spans="2:9" ht="18">
      <c r="B84" s="45"/>
      <c r="C84" s="105"/>
      <c r="D84" s="105"/>
      <c r="E84" s="105"/>
      <c r="F84" s="105"/>
      <c r="G84" s="105"/>
      <c r="H84" s="105"/>
      <c r="I84" s="105"/>
    </row>
    <row r="85" spans="2:9" ht="18">
      <c r="B85" s="45"/>
      <c r="C85" s="105"/>
      <c r="D85" s="105"/>
      <c r="E85" s="105"/>
      <c r="F85" s="105"/>
      <c r="G85" s="105"/>
      <c r="H85" s="105"/>
      <c r="I85" s="105"/>
    </row>
    <row r="86" spans="2:9" ht="18">
      <c r="B86" s="45"/>
      <c r="C86" s="105"/>
      <c r="D86" s="105"/>
      <c r="E86" s="105"/>
      <c r="F86" s="105"/>
      <c r="G86" s="105"/>
      <c r="H86" s="105"/>
      <c r="I86" s="105"/>
    </row>
    <row r="87" spans="2:9" ht="18">
      <c r="B87" s="45"/>
      <c r="C87" s="105"/>
      <c r="D87" s="105"/>
      <c r="E87" s="105"/>
      <c r="F87" s="105"/>
      <c r="G87" s="105"/>
      <c r="H87" s="105"/>
      <c r="I87" s="105"/>
    </row>
    <row r="88" spans="2:9" ht="18">
      <c r="B88" s="45"/>
      <c r="C88" s="105"/>
      <c r="D88" s="105"/>
      <c r="E88" s="105"/>
      <c r="F88" s="105"/>
      <c r="G88" s="105"/>
      <c r="H88" s="105"/>
      <c r="I88" s="105"/>
    </row>
    <row r="89" spans="2:9" ht="18">
      <c r="B89" s="45"/>
      <c r="C89" s="105"/>
      <c r="D89" s="105"/>
      <c r="E89" s="105"/>
      <c r="F89" s="105"/>
      <c r="G89" s="105"/>
      <c r="H89" s="105"/>
      <c r="I89" s="105"/>
    </row>
    <row r="90" spans="2:9" ht="20.25">
      <c r="B90" s="50"/>
      <c r="C90" s="105"/>
      <c r="D90" s="105"/>
      <c r="E90" s="105"/>
      <c r="F90" s="105"/>
      <c r="G90" s="105"/>
      <c r="H90" s="105"/>
      <c r="I90" s="105"/>
    </row>
    <row r="91" spans="2:9" ht="15">
      <c r="B91" s="25"/>
      <c r="C91" s="105"/>
      <c r="D91" s="105"/>
      <c r="E91" s="105"/>
      <c r="F91" s="105"/>
      <c r="G91" s="105"/>
      <c r="H91" s="105"/>
      <c r="I91" s="105"/>
    </row>
    <row r="92" spans="2:9" ht="12.75">
      <c r="B92" s="25"/>
      <c r="C92" s="25"/>
      <c r="D92" s="25"/>
      <c r="E92" s="25"/>
      <c r="F92" s="25"/>
      <c r="G92" s="25"/>
      <c r="H92" s="25"/>
      <c r="I92" s="25"/>
    </row>
    <row r="93" spans="2:9" ht="12.75">
      <c r="B93" s="25"/>
      <c r="C93" s="25"/>
      <c r="D93" s="25"/>
      <c r="E93" s="25"/>
      <c r="F93" s="25"/>
      <c r="G93" s="25"/>
      <c r="H93" s="25"/>
      <c r="I93" s="25"/>
    </row>
    <row r="94" spans="2:9" ht="12.75">
      <c r="B94" s="25"/>
      <c r="C94" s="25"/>
      <c r="D94" s="25"/>
      <c r="E94" s="25"/>
      <c r="F94" s="25"/>
      <c r="G94" s="25"/>
      <c r="H94" s="25"/>
      <c r="I94" s="25"/>
    </row>
    <row r="95" spans="2:9" ht="12.75">
      <c r="B95" s="25"/>
      <c r="C95" s="25"/>
      <c r="D95" s="25"/>
      <c r="E95" s="25"/>
      <c r="F95" s="25"/>
      <c r="G95" s="25"/>
      <c r="H95" s="25"/>
      <c r="I95" s="25"/>
    </row>
  </sheetData>
  <sheetProtection/>
  <mergeCells count="29">
    <mergeCell ref="M9:M10"/>
    <mergeCell ref="N9:P9"/>
    <mergeCell ref="B2:L2"/>
    <mergeCell ref="H8:H10"/>
    <mergeCell ref="I8:I10"/>
    <mergeCell ref="J8:J10"/>
    <mergeCell ref="K8:K10"/>
    <mergeCell ref="B7:B10"/>
    <mergeCell ref="C7:E7"/>
    <mergeCell ref="E8:E10"/>
    <mergeCell ref="F7:H7"/>
    <mergeCell ref="I7:K7"/>
    <mergeCell ref="F33:F35"/>
    <mergeCell ref="G33:G35"/>
    <mergeCell ref="H33:H35"/>
    <mergeCell ref="F8:F10"/>
    <mergeCell ref="G8:G10"/>
    <mergeCell ref="K33:K35"/>
    <mergeCell ref="B32:B35"/>
    <mergeCell ref="C32:E32"/>
    <mergeCell ref="F32:H32"/>
    <mergeCell ref="I32:K32"/>
    <mergeCell ref="C33:C35"/>
    <mergeCell ref="D33:D35"/>
    <mergeCell ref="E33:E35"/>
    <mergeCell ref="C8:C10"/>
    <mergeCell ref="D8:D10"/>
    <mergeCell ref="I33:I35"/>
    <mergeCell ref="J33:J35"/>
  </mergeCells>
  <printOptions/>
  <pageMargins left="0.7480314960629921" right="0.7480314960629921" top="0.984251968503937" bottom="0.984251968503937" header="0" footer="0"/>
  <pageSetup horizontalDpi="300" verticalDpi="300" orientation="landscape" scale="90" r:id="rId1"/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Salud Osorno</dc:creator>
  <cp:keywords/>
  <dc:description/>
  <cp:lastModifiedBy>usuario</cp:lastModifiedBy>
  <cp:lastPrinted>2012-06-05T15:01:51Z</cp:lastPrinted>
  <dcterms:created xsi:type="dcterms:W3CDTF">2008-01-28T19:22:51Z</dcterms:created>
  <dcterms:modified xsi:type="dcterms:W3CDTF">2014-09-09T18:41:41Z</dcterms:modified>
  <cp:category/>
  <cp:version/>
  <cp:contentType/>
  <cp:contentStatus/>
</cp:coreProperties>
</file>